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filterPrivacy="1"/>
  <xr:revisionPtr revIDLastSave="0" documentId="13_ncr:1_{D93A6308-DC87-4089-8938-0C3DBDACA587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Deckblatt" sheetId="1" r:id="rId1"/>
    <sheet name="Gruppe A" sheetId="2" r:id="rId2"/>
    <sheet name="Gruppe B" sheetId="3" r:id="rId3"/>
    <sheet name="Gruppe C" sheetId="4" r:id="rId4"/>
    <sheet name="Gruppe D" sheetId="5" r:id="rId5"/>
    <sheet name="Euro-Cup" sheetId="6" r:id="rId6"/>
    <sheet name="Meister-Cup" sheetId="7" r:id="rId7"/>
  </sheets>
  <definedNames>
    <definedName name="_xlnm.Print_Area" localSheetId="0">Deckblatt!$A$1:$AX$46</definedName>
    <definedName name="_xlnm.Print_Area" localSheetId="5">'Euro-Cup'!$A$1:$AX$136</definedName>
    <definedName name="_xlnm.Print_Area" localSheetId="1">'Gruppe A'!$A$1:$AX$45</definedName>
    <definedName name="_xlnm.Print_Area" localSheetId="2">'Gruppe B'!$A$1:$AX$45</definedName>
    <definedName name="_xlnm.Print_Area" localSheetId="3">'Gruppe C'!$A$1:$AX$45</definedName>
    <definedName name="_xlnm.Print_Area" localSheetId="4">'Gruppe D'!$A$1:$AX$45</definedName>
    <definedName name="_xlnm.Print_Area" localSheetId="6">'Meister-Cup'!$A$1:$AX$134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7" i="4" l="1"/>
  <c r="N18" i="3"/>
  <c r="Q3" i="7" l="1"/>
  <c r="Q3" i="6"/>
  <c r="Q3" i="5"/>
  <c r="Q3" i="4"/>
  <c r="Q3" i="3"/>
  <c r="Q3" i="2"/>
  <c r="BC115" i="7" l="1"/>
  <c r="BA115" i="7"/>
  <c r="BC111" i="7"/>
  <c r="BA111" i="7"/>
  <c r="BC107" i="7"/>
  <c r="BA107" i="7"/>
  <c r="BC103" i="7"/>
  <c r="BA103" i="7"/>
  <c r="BC99" i="7"/>
  <c r="BA99" i="7"/>
  <c r="BC95" i="7"/>
  <c r="BA95" i="7"/>
  <c r="BC88" i="7"/>
  <c r="BA88" i="7"/>
  <c r="BC84" i="7"/>
  <c r="BA84" i="7"/>
  <c r="BC80" i="7"/>
  <c r="BA80" i="7"/>
  <c r="BC76" i="7"/>
  <c r="BA76" i="7"/>
  <c r="BC72" i="7"/>
  <c r="BA72" i="7"/>
  <c r="BC68" i="7"/>
  <c r="BA68" i="7"/>
  <c r="BC64" i="7"/>
  <c r="BA64" i="7"/>
  <c r="BC60" i="7"/>
  <c r="BA60" i="7"/>
  <c r="BC56" i="7"/>
  <c r="BA56" i="7"/>
  <c r="BC52" i="7"/>
  <c r="BA52" i="7"/>
  <c r="F52" i="7"/>
  <c r="F56" i="7" s="1"/>
  <c r="J52" i="6"/>
  <c r="BC35" i="7"/>
  <c r="BA35" i="7"/>
  <c r="BC34" i="7"/>
  <c r="BA34" i="7"/>
  <c r="BC33" i="7"/>
  <c r="BA33" i="7"/>
  <c r="BC32" i="7"/>
  <c r="BA32" i="7"/>
  <c r="BC31" i="7"/>
  <c r="BA31" i="7"/>
  <c r="BC30" i="7"/>
  <c r="BA30" i="7"/>
  <c r="BC29" i="7"/>
  <c r="BA29" i="7"/>
  <c r="BC28" i="7"/>
  <c r="BA28" i="7"/>
  <c r="BC27" i="7"/>
  <c r="BA27" i="7"/>
  <c r="BC26" i="7"/>
  <c r="BA26" i="7"/>
  <c r="BC25" i="7"/>
  <c r="BA25" i="7"/>
  <c r="BC24" i="7"/>
  <c r="BA24" i="7"/>
  <c r="BC115" i="6"/>
  <c r="BA115" i="6"/>
  <c r="BC111" i="6"/>
  <c r="BA111" i="6"/>
  <c r="BC107" i="6"/>
  <c r="BA107" i="6"/>
  <c r="BC103" i="6"/>
  <c r="BA103" i="6"/>
  <c r="BC99" i="6"/>
  <c r="BA99" i="6"/>
  <c r="BC95" i="6"/>
  <c r="BA95" i="6"/>
  <c r="BC88" i="6"/>
  <c r="BA88" i="6"/>
  <c r="BC84" i="6"/>
  <c r="BA84" i="6"/>
  <c r="BC80" i="6"/>
  <c r="BA80" i="6"/>
  <c r="BC76" i="6"/>
  <c r="BA76" i="6"/>
  <c r="BC72" i="6"/>
  <c r="BA72" i="6"/>
  <c r="BC68" i="6"/>
  <c r="BA68" i="6"/>
  <c r="BC64" i="6"/>
  <c r="BA64" i="6"/>
  <c r="BC60" i="6"/>
  <c r="BA60" i="6"/>
  <c r="BC56" i="6"/>
  <c r="BA56" i="6"/>
  <c r="BC52" i="6"/>
  <c r="BC24" i="6"/>
  <c r="BA52" i="6"/>
  <c r="BA24" i="6"/>
  <c r="F60" i="7" l="1"/>
  <c r="BI46" i="5"/>
  <c r="BJ17" i="7" s="1"/>
  <c r="BI46" i="4"/>
  <c r="BI46" i="3"/>
  <c r="BH17" i="7" s="1"/>
  <c r="BI46" i="2"/>
  <c r="BH17" i="6" l="1"/>
  <c r="C14" i="6" s="1"/>
  <c r="BG22" i="6" s="1"/>
  <c r="F64" i="7"/>
  <c r="F68" i="7"/>
  <c r="AE13" i="6"/>
  <c r="BG25" i="6" s="1"/>
  <c r="AE13" i="7"/>
  <c r="BG25" i="7" s="1"/>
  <c r="C14" i="7"/>
  <c r="BG22" i="7" s="1"/>
  <c r="AE20" i="7"/>
  <c r="BG35" i="7" s="1"/>
  <c r="C19" i="7"/>
  <c r="BG30" i="7" s="1"/>
  <c r="AE15" i="7"/>
  <c r="BG27" i="7" s="1"/>
  <c r="AE18" i="7"/>
  <c r="BG33" i="7" s="1"/>
  <c r="AE20" i="6"/>
  <c r="BG35" i="6" s="1"/>
  <c r="BJ17" i="6"/>
  <c r="BG17" i="6"/>
  <c r="BG17" i="7"/>
  <c r="BI17" i="6"/>
  <c r="C18" i="6" s="1"/>
  <c r="BG29" i="6" s="1"/>
  <c r="BI17" i="7"/>
  <c r="BE36" i="5"/>
  <c r="BC36" i="5"/>
  <c r="BE35" i="5"/>
  <c r="BC35" i="5"/>
  <c r="BE34" i="5"/>
  <c r="BC34" i="5"/>
  <c r="BE33" i="5"/>
  <c r="BC33" i="5"/>
  <c r="BE32" i="5"/>
  <c r="BC32" i="5"/>
  <c r="BE31" i="5"/>
  <c r="BC31" i="5"/>
  <c r="BE30" i="5"/>
  <c r="BC30" i="5"/>
  <c r="BE29" i="5"/>
  <c r="BC29" i="5"/>
  <c r="BE28" i="5"/>
  <c r="BC28" i="5"/>
  <c r="BE27" i="5"/>
  <c r="BC27" i="5"/>
  <c r="BE26" i="5"/>
  <c r="BC26" i="5"/>
  <c r="BE25" i="5"/>
  <c r="BC25" i="5"/>
  <c r="BE24" i="5"/>
  <c r="BC24" i="5"/>
  <c r="BE23" i="5"/>
  <c r="BC23" i="5"/>
  <c r="BE22" i="5"/>
  <c r="BC22" i="5"/>
  <c r="BE36" i="4"/>
  <c r="BC36" i="4"/>
  <c r="BE35" i="4"/>
  <c r="BC35" i="4"/>
  <c r="BE34" i="4"/>
  <c r="BC34" i="4"/>
  <c r="BE33" i="4"/>
  <c r="BC33" i="4"/>
  <c r="BE32" i="4"/>
  <c r="BC32" i="4"/>
  <c r="BE31" i="4"/>
  <c r="BC31" i="4"/>
  <c r="BE30" i="4"/>
  <c r="BC30" i="4"/>
  <c r="BE29" i="4"/>
  <c r="BC29" i="4"/>
  <c r="BE28" i="4"/>
  <c r="BC28" i="4"/>
  <c r="BE27" i="4"/>
  <c r="BC27" i="4"/>
  <c r="BE26" i="4"/>
  <c r="BC26" i="4"/>
  <c r="BE25" i="4"/>
  <c r="BC25" i="4"/>
  <c r="BE24" i="4"/>
  <c r="BC24" i="4"/>
  <c r="BE23" i="4"/>
  <c r="BC23" i="4"/>
  <c r="BE22" i="4"/>
  <c r="BC22" i="4"/>
  <c r="BE36" i="3"/>
  <c r="BC36" i="3"/>
  <c r="BE35" i="3"/>
  <c r="BC35" i="3"/>
  <c r="BE34" i="3"/>
  <c r="BC34" i="3"/>
  <c r="BE33" i="3"/>
  <c r="BC33" i="3"/>
  <c r="BE32" i="3"/>
  <c r="BC32" i="3"/>
  <c r="BE31" i="3"/>
  <c r="BC31" i="3"/>
  <c r="BE30" i="3"/>
  <c r="BC30" i="3"/>
  <c r="BE29" i="3"/>
  <c r="BC29" i="3"/>
  <c r="BE28" i="3"/>
  <c r="BC28" i="3"/>
  <c r="BE27" i="3"/>
  <c r="BC27" i="3"/>
  <c r="BE26" i="3"/>
  <c r="BC26" i="3"/>
  <c r="BE25" i="3"/>
  <c r="BC25" i="3"/>
  <c r="BE24" i="3"/>
  <c r="BC24" i="3"/>
  <c r="BE23" i="3"/>
  <c r="BC23" i="3"/>
  <c r="BE22" i="3"/>
  <c r="BC22" i="3"/>
  <c r="C18" i="7" l="1"/>
  <c r="BG29" i="7" s="1"/>
  <c r="AE14" i="7"/>
  <c r="BG26" i="7" s="1"/>
  <c r="C15" i="7"/>
  <c r="BG23" i="7" s="1"/>
  <c r="C19" i="6"/>
  <c r="BG30" i="6" s="1"/>
  <c r="AE15" i="6"/>
  <c r="BG27" i="6" s="1"/>
  <c r="AE18" i="6"/>
  <c r="BG33" i="6" s="1"/>
  <c r="F72" i="7"/>
  <c r="F76" i="7"/>
  <c r="BC25" i="6"/>
  <c r="BC26" i="6"/>
  <c r="BC27" i="6"/>
  <c r="BC28" i="6"/>
  <c r="BC29" i="6"/>
  <c r="BC30" i="6"/>
  <c r="BC31" i="6"/>
  <c r="BC32" i="6"/>
  <c r="BC33" i="6"/>
  <c r="BC34" i="6"/>
  <c r="BC35" i="6"/>
  <c r="BA25" i="6"/>
  <c r="BA26" i="6"/>
  <c r="BA27" i="6"/>
  <c r="BA28" i="6"/>
  <c r="BA29" i="6"/>
  <c r="BA30" i="6"/>
  <c r="BA31" i="6"/>
  <c r="BA32" i="6"/>
  <c r="BA33" i="6"/>
  <c r="BA34" i="6"/>
  <c r="BA35" i="6"/>
  <c r="BC22" i="2"/>
  <c r="F80" i="7" l="1"/>
  <c r="F84" i="7"/>
  <c r="Z35" i="7"/>
  <c r="I34" i="7"/>
  <c r="Z33" i="7"/>
  <c r="I33" i="7"/>
  <c r="Z32" i="7"/>
  <c r="I32" i="7"/>
  <c r="Z31" i="7"/>
  <c r="I31" i="7"/>
  <c r="Z30" i="7"/>
  <c r="Z29" i="7"/>
  <c r="I29" i="7"/>
  <c r="I28" i="7"/>
  <c r="I27" i="7"/>
  <c r="Z26" i="7"/>
  <c r="I26" i="7"/>
  <c r="Z25" i="7"/>
  <c r="I25" i="7"/>
  <c r="Z24" i="7"/>
  <c r="D24" i="7"/>
  <c r="D25" i="7" s="1"/>
  <c r="D26" i="7" s="1"/>
  <c r="D27" i="7" s="1"/>
  <c r="D28" i="7" s="1"/>
  <c r="D29" i="7" s="1"/>
  <c r="D30" i="7" s="1"/>
  <c r="D31" i="7" s="1"/>
  <c r="D32" i="7" s="1"/>
  <c r="D33" i="7" s="1"/>
  <c r="D34" i="7" s="1"/>
  <c r="D35" i="7" s="1"/>
  <c r="F52" i="6"/>
  <c r="F60" i="6" s="1"/>
  <c r="F88" i="7" l="1"/>
  <c r="F95" i="7"/>
  <c r="F68" i="6"/>
  <c r="F76" i="6" s="1"/>
  <c r="F80" i="6" s="1"/>
  <c r="F64" i="6"/>
  <c r="F56" i="6"/>
  <c r="F72" i="6" l="1"/>
  <c r="F103" i="7"/>
  <c r="F99" i="7"/>
  <c r="F84" i="6"/>
  <c r="F95" i="6" s="1"/>
  <c r="F107" i="7" l="1"/>
  <c r="F111" i="7"/>
  <c r="F115" i="7" s="1"/>
  <c r="AB111" i="6"/>
  <c r="H121" i="6" s="1"/>
  <c r="F103" i="6"/>
  <c r="F99" i="6"/>
  <c r="F88" i="6"/>
  <c r="Z35" i="6"/>
  <c r="Z33" i="6"/>
  <c r="Z31" i="6"/>
  <c r="Z30" i="6"/>
  <c r="Z29" i="6"/>
  <c r="Z26" i="6"/>
  <c r="Z24" i="6"/>
  <c r="I34" i="6"/>
  <c r="I32" i="6"/>
  <c r="I31" i="6"/>
  <c r="I29" i="6"/>
  <c r="I27" i="6"/>
  <c r="I26" i="6"/>
  <c r="I25" i="6"/>
  <c r="D24" i="6"/>
  <c r="D25" i="6" s="1"/>
  <c r="F111" i="6" l="1"/>
  <c r="F115" i="6" s="1"/>
  <c r="F107" i="6"/>
  <c r="D26" i="6"/>
  <c r="D27" i="6" l="1"/>
  <c r="D28" i="6" s="1"/>
  <c r="D29" i="6" l="1"/>
  <c r="D30" i="6" s="1"/>
  <c r="N14" i="5"/>
  <c r="BI23" i="5" s="1"/>
  <c r="N15" i="5"/>
  <c r="BI24" i="5" s="1"/>
  <c r="N16" i="5"/>
  <c r="BI25" i="5" s="1"/>
  <c r="N17" i="5"/>
  <c r="BI26" i="5" s="1"/>
  <c r="N18" i="5"/>
  <c r="BI27" i="5" s="1"/>
  <c r="N13" i="5"/>
  <c r="BI22" i="5" s="1"/>
  <c r="D22" i="5"/>
  <c r="D23" i="5" s="1"/>
  <c r="D24" i="5" s="1"/>
  <c r="D25" i="5" s="1"/>
  <c r="D26" i="5" s="1"/>
  <c r="D27" i="5" s="1"/>
  <c r="D28" i="5" s="1"/>
  <c r="D29" i="5" s="1"/>
  <c r="D30" i="5" s="1"/>
  <c r="D31" i="5" s="1"/>
  <c r="D32" i="5" s="1"/>
  <c r="D33" i="5" s="1"/>
  <c r="D34" i="5" s="1"/>
  <c r="D35" i="5" s="1"/>
  <c r="D36" i="5" s="1"/>
  <c r="N14" i="4"/>
  <c r="BI23" i="4" s="1"/>
  <c r="N15" i="4"/>
  <c r="BI24" i="4" s="1"/>
  <c r="N16" i="4"/>
  <c r="BI25" i="4" s="1"/>
  <c r="BI26" i="4"/>
  <c r="N18" i="4"/>
  <c r="BI27" i="4" s="1"/>
  <c r="N13" i="4"/>
  <c r="BI22" i="4" s="1"/>
  <c r="D22" i="4"/>
  <c r="D23" i="4" s="1"/>
  <c r="D24" i="4" s="1"/>
  <c r="D25" i="4" s="1"/>
  <c r="D26" i="4" s="1"/>
  <c r="D27" i="4" s="1"/>
  <c r="D28" i="4" s="1"/>
  <c r="D29" i="4" s="1"/>
  <c r="D30" i="4" s="1"/>
  <c r="D31" i="4" s="1"/>
  <c r="D32" i="4" s="1"/>
  <c r="D33" i="4" s="1"/>
  <c r="D34" i="4" s="1"/>
  <c r="D35" i="4" s="1"/>
  <c r="D36" i="4" s="1"/>
  <c r="Z29" i="4" l="1"/>
  <c r="Z36" i="4"/>
  <c r="I30" i="5"/>
  <c r="Z33" i="5"/>
  <c r="Z36" i="5"/>
  <c r="I36" i="5"/>
  <c r="I27" i="5"/>
  <c r="Z25" i="5"/>
  <c r="I33" i="5"/>
  <c r="Z30" i="5"/>
  <c r="Z22" i="5"/>
  <c r="I35" i="5"/>
  <c r="Z28" i="5"/>
  <c r="I22" i="5"/>
  <c r="I34" i="4"/>
  <c r="Z33" i="4"/>
  <c r="I33" i="4"/>
  <c r="Z32" i="4"/>
  <c r="I29" i="4"/>
  <c r="I26" i="4"/>
  <c r="Z28" i="4"/>
  <c r="I22" i="4"/>
  <c r="D31" i="6"/>
  <c r="D32" i="6" s="1"/>
  <c r="D33" i="6" s="1"/>
  <c r="D34" i="6" s="1"/>
  <c r="D35" i="6" s="1"/>
  <c r="I24" i="5"/>
  <c r="Z27" i="5"/>
  <c r="I32" i="5"/>
  <c r="Z35" i="5"/>
  <c r="Z24" i="5"/>
  <c r="I29" i="5"/>
  <c r="Z32" i="5"/>
  <c r="I26" i="5"/>
  <c r="Z29" i="5"/>
  <c r="I34" i="5"/>
  <c r="I23" i="5"/>
  <c r="Z26" i="5"/>
  <c r="I31" i="5"/>
  <c r="Z34" i="5"/>
  <c r="Z23" i="5"/>
  <c r="I28" i="5"/>
  <c r="Z31" i="5"/>
  <c r="I25" i="5"/>
  <c r="I30" i="4"/>
  <c r="Z24" i="4"/>
  <c r="Z25" i="4"/>
  <c r="Z22" i="4"/>
  <c r="I27" i="4"/>
  <c r="Z30" i="4"/>
  <c r="I35" i="4"/>
  <c r="I24" i="4"/>
  <c r="Z27" i="4"/>
  <c r="I32" i="4"/>
  <c r="Z35" i="4"/>
  <c r="I23" i="4"/>
  <c r="Z26" i="4"/>
  <c r="I31" i="4"/>
  <c r="Z34" i="4"/>
  <c r="Z23" i="4"/>
  <c r="I28" i="4"/>
  <c r="Z31" i="4"/>
  <c r="I36" i="4"/>
  <c r="I25" i="4"/>
  <c r="BJ22" i="4" l="1"/>
  <c r="BL22" i="5"/>
  <c r="BK22" i="4"/>
  <c r="BL22" i="4"/>
  <c r="BJ22" i="5"/>
  <c r="BK22" i="5"/>
  <c r="BJ23" i="5"/>
  <c r="BK24" i="5"/>
  <c r="BL26" i="5"/>
  <c r="BK26" i="5"/>
  <c r="BJ27" i="5"/>
  <c r="BK27" i="5"/>
  <c r="BJ26" i="5"/>
  <c r="BJ24" i="5"/>
  <c r="BL24" i="5"/>
  <c r="BJ25" i="5"/>
  <c r="BL27" i="5"/>
  <c r="BL23" i="5"/>
  <c r="BL25" i="5"/>
  <c r="BK25" i="5"/>
  <c r="BK23" i="5"/>
  <c r="BK25" i="4"/>
  <c r="BK24" i="4"/>
  <c r="BK26" i="4"/>
  <c r="BL25" i="4"/>
  <c r="BJ23" i="4"/>
  <c r="BL26" i="4"/>
  <c r="BJ27" i="4"/>
  <c r="BK23" i="4"/>
  <c r="BJ25" i="4"/>
  <c r="BL27" i="4"/>
  <c r="BL23" i="4"/>
  <c r="BK27" i="4"/>
  <c r="BL24" i="4"/>
  <c r="BJ26" i="4"/>
  <c r="BJ24" i="4"/>
  <c r="BI27" i="3"/>
  <c r="N17" i="3"/>
  <c r="BI26" i="3" s="1"/>
  <c r="N16" i="3"/>
  <c r="N15" i="3"/>
  <c r="N14" i="3"/>
  <c r="BI23" i="3" s="1"/>
  <c r="N13" i="3"/>
  <c r="D23" i="3"/>
  <c r="D24" i="3" s="1"/>
  <c r="D25" i="3" s="1"/>
  <c r="D26" i="3" s="1"/>
  <c r="D27" i="3" s="1"/>
  <c r="D28" i="3" s="1"/>
  <c r="D29" i="3" s="1"/>
  <c r="D30" i="3" s="1"/>
  <c r="D31" i="3" s="1"/>
  <c r="D32" i="3" s="1"/>
  <c r="D33" i="3" s="1"/>
  <c r="D34" i="3" s="1"/>
  <c r="D35" i="3" s="1"/>
  <c r="D36" i="3" s="1"/>
  <c r="D22" i="3"/>
  <c r="BM22" i="5" l="1"/>
  <c r="BN22" i="5" s="1"/>
  <c r="BM22" i="4"/>
  <c r="BN22" i="4" s="1"/>
  <c r="BM23" i="5"/>
  <c r="BN23" i="5" s="1"/>
  <c r="BM26" i="5"/>
  <c r="BN26" i="5" s="1"/>
  <c r="BM26" i="4"/>
  <c r="BN26" i="4" s="1"/>
  <c r="BM25" i="5"/>
  <c r="BN25" i="5" s="1"/>
  <c r="BM27" i="5"/>
  <c r="BN27" i="5" s="1"/>
  <c r="BM24" i="5"/>
  <c r="BN24" i="5" s="1"/>
  <c r="BM23" i="4"/>
  <c r="BN23" i="4" s="1"/>
  <c r="BM27" i="4"/>
  <c r="BN27" i="4" s="1"/>
  <c r="BM24" i="4"/>
  <c r="BN24" i="4" s="1"/>
  <c r="BM25" i="4"/>
  <c r="BN25" i="4" s="1"/>
  <c r="Z36" i="3"/>
  <c r="I36" i="3"/>
  <c r="BI25" i="3"/>
  <c r="I33" i="3"/>
  <c r="BI24" i="3"/>
  <c r="Z22" i="3"/>
  <c r="Z28" i="3"/>
  <c r="BI22" i="3"/>
  <c r="I27" i="3"/>
  <c r="I35" i="3"/>
  <c r="I22" i="3"/>
  <c r="Z25" i="3"/>
  <c r="I30" i="3"/>
  <c r="Z33" i="3"/>
  <c r="I24" i="3"/>
  <c r="Z27" i="3"/>
  <c r="I32" i="3"/>
  <c r="Z35" i="3"/>
  <c r="Z24" i="3"/>
  <c r="I29" i="3"/>
  <c r="Z32" i="3"/>
  <c r="Z30" i="3"/>
  <c r="I26" i="3"/>
  <c r="Z29" i="3"/>
  <c r="I34" i="3"/>
  <c r="I23" i="3"/>
  <c r="Z26" i="3"/>
  <c r="I31" i="3"/>
  <c r="Z34" i="3"/>
  <c r="Z23" i="3"/>
  <c r="I28" i="3"/>
  <c r="Z31" i="3"/>
  <c r="I25" i="3"/>
  <c r="BE23" i="2"/>
  <c r="BE24" i="2"/>
  <c r="BE25" i="2"/>
  <c r="BE26" i="2"/>
  <c r="BE27" i="2"/>
  <c r="BE28" i="2"/>
  <c r="BE29" i="2"/>
  <c r="BE30" i="2"/>
  <c r="BE31" i="2"/>
  <c r="BE32" i="2"/>
  <c r="BE33" i="2"/>
  <c r="BE34" i="2"/>
  <c r="BE35" i="2"/>
  <c r="BE36" i="2"/>
  <c r="BE22" i="2"/>
  <c r="BC23" i="2"/>
  <c r="BC24" i="2"/>
  <c r="BC25" i="2"/>
  <c r="BC26" i="2"/>
  <c r="BC27" i="2"/>
  <c r="BC28" i="2"/>
  <c r="BC29" i="2"/>
  <c r="BC30" i="2"/>
  <c r="BC31" i="2"/>
  <c r="BC32" i="2"/>
  <c r="BC33" i="2"/>
  <c r="BC34" i="2"/>
  <c r="BC35" i="2"/>
  <c r="BC36" i="2"/>
  <c r="D22" i="2"/>
  <c r="D23" i="2" s="1"/>
  <c r="D24" i="2" s="1"/>
  <c r="D25" i="2" s="1"/>
  <c r="D26" i="2" s="1"/>
  <c r="D27" i="2" s="1"/>
  <c r="D28" i="2" s="1"/>
  <c r="D29" i="2" s="1"/>
  <c r="D30" i="2" s="1"/>
  <c r="D31" i="2" s="1"/>
  <c r="D32" i="2" s="1"/>
  <c r="D33" i="2" s="1"/>
  <c r="D34" i="2" s="1"/>
  <c r="D35" i="2" s="1"/>
  <c r="D36" i="2" s="1"/>
  <c r="N14" i="2"/>
  <c r="I29" i="2" s="1"/>
  <c r="N15" i="2"/>
  <c r="Z25" i="2" s="1"/>
  <c r="N16" i="2"/>
  <c r="I36" i="2" s="1"/>
  <c r="N17" i="2"/>
  <c r="Z36" i="2" s="1"/>
  <c r="N18" i="2"/>
  <c r="BI27" i="2" s="1"/>
  <c r="N13" i="2"/>
  <c r="I25" i="2" s="1"/>
  <c r="BH24" i="5" l="1"/>
  <c r="BG24" i="5" s="1"/>
  <c r="BH22" i="5"/>
  <c r="BH23" i="5"/>
  <c r="BG23" i="5" s="1"/>
  <c r="BH25" i="5"/>
  <c r="BG25" i="5" s="1"/>
  <c r="BH26" i="5"/>
  <c r="BG26" i="5" s="1"/>
  <c r="BH27" i="5"/>
  <c r="BG27" i="5" s="1"/>
  <c r="BH24" i="4"/>
  <c r="BG24" i="4" s="1"/>
  <c r="BH27" i="4"/>
  <c r="BG27" i="4" s="1"/>
  <c r="BH26" i="4"/>
  <c r="BG26" i="4" s="1"/>
  <c r="BH25" i="4"/>
  <c r="BG25" i="4" s="1"/>
  <c r="BH23" i="4"/>
  <c r="BG23" i="4" s="1"/>
  <c r="BH22" i="4"/>
  <c r="BK26" i="3"/>
  <c r="BK27" i="3"/>
  <c r="BJ26" i="3"/>
  <c r="BL24" i="3"/>
  <c r="BJ25" i="3"/>
  <c r="BK25" i="3"/>
  <c r="BJ27" i="3"/>
  <c r="BL23" i="3"/>
  <c r="BJ24" i="3"/>
  <c r="BL27" i="3"/>
  <c r="BL25" i="3"/>
  <c r="BK23" i="3"/>
  <c r="BK24" i="3"/>
  <c r="BJ23" i="3"/>
  <c r="BL26" i="3"/>
  <c r="BJ22" i="3"/>
  <c r="BK22" i="3"/>
  <c r="BL22" i="3"/>
  <c r="Z34" i="2"/>
  <c r="Z27" i="2"/>
  <c r="I33" i="2"/>
  <c r="BI25" i="2"/>
  <c r="I23" i="2"/>
  <c r="I31" i="2"/>
  <c r="Z29" i="2"/>
  <c r="I34" i="2"/>
  <c r="BI23" i="2"/>
  <c r="Z28" i="2"/>
  <c r="I27" i="2"/>
  <c r="Z32" i="2"/>
  <c r="BI26" i="2"/>
  <c r="I22" i="2"/>
  <c r="I28" i="2"/>
  <c r="Z33" i="2"/>
  <c r="BI24" i="2"/>
  <c r="Z23" i="2"/>
  <c r="I26" i="2"/>
  <c r="I30" i="2"/>
  <c r="I35" i="2"/>
  <c r="Z22" i="2"/>
  <c r="I24" i="2"/>
  <c r="Z30" i="2"/>
  <c r="Z35" i="2"/>
  <c r="Z24" i="2"/>
  <c r="Z31" i="2"/>
  <c r="BI22" i="2"/>
  <c r="Z26" i="2"/>
  <c r="I32" i="2"/>
  <c r="BK27" i="2" l="1"/>
  <c r="BJ23" i="2"/>
  <c r="BM24" i="3"/>
  <c r="BG22" i="5"/>
  <c r="AJ40" i="5"/>
  <c r="J40" i="5"/>
  <c r="AJ42" i="5"/>
  <c r="AJ45" i="5"/>
  <c r="AJ41" i="5"/>
  <c r="AJ44" i="5"/>
  <c r="J42" i="5"/>
  <c r="J45" i="5"/>
  <c r="AG43" i="5"/>
  <c r="BI45" i="5"/>
  <c r="AG40" i="5"/>
  <c r="J41" i="5"/>
  <c r="AM41" i="5"/>
  <c r="J43" i="5"/>
  <c r="J44" i="5"/>
  <c r="AG44" i="5"/>
  <c r="AM44" i="5"/>
  <c r="AG45" i="5"/>
  <c r="BI44" i="5"/>
  <c r="AM42" i="5"/>
  <c r="AG41" i="5"/>
  <c r="BI42" i="5"/>
  <c r="AJ43" i="5"/>
  <c r="AG42" i="5"/>
  <c r="AM40" i="5"/>
  <c r="BI43" i="5"/>
  <c r="AM45" i="5"/>
  <c r="BI41" i="5"/>
  <c r="BI40" i="5"/>
  <c r="AM43" i="5"/>
  <c r="BM26" i="3"/>
  <c r="BN26" i="3" s="1"/>
  <c r="AJ40" i="4"/>
  <c r="AM40" i="4"/>
  <c r="BI40" i="4"/>
  <c r="J43" i="4"/>
  <c r="AG43" i="4"/>
  <c r="AJ45" i="4"/>
  <c r="AM44" i="4"/>
  <c r="AJ42" i="4"/>
  <c r="AM41" i="4"/>
  <c r="AM42" i="4"/>
  <c r="BG22" i="4"/>
  <c r="AM43" i="4"/>
  <c r="AG42" i="4"/>
  <c r="J44" i="4"/>
  <c r="AG45" i="4"/>
  <c r="AM45" i="4"/>
  <c r="BI42" i="4"/>
  <c r="BI41" i="4"/>
  <c r="J40" i="4"/>
  <c r="AJ43" i="4"/>
  <c r="AO43" i="4" s="1"/>
  <c r="J45" i="4"/>
  <c r="AJ41" i="4"/>
  <c r="BI43" i="4"/>
  <c r="J42" i="4"/>
  <c r="AG40" i="4"/>
  <c r="BI45" i="4"/>
  <c r="AJ44" i="4"/>
  <c r="J41" i="4"/>
  <c r="BI44" i="4"/>
  <c r="AG41" i="4"/>
  <c r="AG44" i="4"/>
  <c r="BN24" i="3"/>
  <c r="BM22" i="3"/>
  <c r="BN22" i="3" s="1"/>
  <c r="BM23" i="3"/>
  <c r="BN23" i="3" s="1"/>
  <c r="BM25" i="3"/>
  <c r="BN25" i="3" s="1"/>
  <c r="BM27" i="3"/>
  <c r="BN27" i="3" s="1"/>
  <c r="BJ22" i="2"/>
  <c r="BK22" i="2"/>
  <c r="BL27" i="2"/>
  <c r="BJ25" i="2"/>
  <c r="BL26" i="2"/>
  <c r="BK26" i="2"/>
  <c r="BJ26" i="2"/>
  <c r="BK25" i="2"/>
  <c r="BL25" i="2"/>
  <c r="BJ27" i="2"/>
  <c r="BL22" i="2"/>
  <c r="BL24" i="2"/>
  <c r="BK24" i="2"/>
  <c r="BL23" i="2"/>
  <c r="BK23" i="2"/>
  <c r="BJ24" i="2"/>
  <c r="BM27" i="2" l="1"/>
  <c r="AO41" i="4"/>
  <c r="AO44" i="5"/>
  <c r="AO40" i="4"/>
  <c r="AO43" i="5"/>
  <c r="BJ13" i="6"/>
  <c r="BJ13" i="7"/>
  <c r="BJ11" i="6"/>
  <c r="BJ11" i="7"/>
  <c r="AO41" i="5"/>
  <c r="BJ12" i="6"/>
  <c r="BJ12" i="7"/>
  <c r="AO45" i="5"/>
  <c r="BJ15" i="6"/>
  <c r="BJ15" i="7"/>
  <c r="AO42" i="5"/>
  <c r="BJ14" i="6"/>
  <c r="BJ14" i="7"/>
  <c r="BJ16" i="7"/>
  <c r="BJ16" i="6"/>
  <c r="AO40" i="5"/>
  <c r="AO42" i="4"/>
  <c r="BI14" i="6"/>
  <c r="BI14" i="7"/>
  <c r="AO45" i="4"/>
  <c r="BI15" i="6"/>
  <c r="AE14" i="6" s="1"/>
  <c r="BI15" i="7"/>
  <c r="AO44" i="4"/>
  <c r="BI11" i="7"/>
  <c r="BI11" i="6"/>
  <c r="BI16" i="6"/>
  <c r="C15" i="6" s="1"/>
  <c r="BI16" i="7"/>
  <c r="BI12" i="6"/>
  <c r="BI12" i="7"/>
  <c r="BI13" i="6"/>
  <c r="BI13" i="7"/>
  <c r="BH27" i="3"/>
  <c r="BG27" i="3" s="1"/>
  <c r="BH26" i="3"/>
  <c r="BG26" i="3" s="1"/>
  <c r="BH24" i="3"/>
  <c r="BG24" i="3" s="1"/>
  <c r="BH22" i="3"/>
  <c r="BH25" i="3"/>
  <c r="BG25" i="3" s="1"/>
  <c r="BH23" i="3"/>
  <c r="BG23" i="3" s="1"/>
  <c r="BN27" i="2"/>
  <c r="BM24" i="2"/>
  <c r="BN24" i="2" s="1"/>
  <c r="BM23" i="2"/>
  <c r="BN23" i="2" s="1"/>
  <c r="BM26" i="2"/>
  <c r="BN26" i="2" s="1"/>
  <c r="BM25" i="2"/>
  <c r="BN25" i="2" s="1"/>
  <c r="BM22" i="2"/>
  <c r="BN22" i="2" s="1"/>
  <c r="BG23" i="6" l="1"/>
  <c r="I28" i="6"/>
  <c r="Z32" i="6"/>
  <c r="BG26" i="6"/>
  <c r="Z25" i="6"/>
  <c r="I33" i="6"/>
  <c r="AM43" i="3"/>
  <c r="AM45" i="3"/>
  <c r="AJ44" i="3"/>
  <c r="AM41" i="3"/>
  <c r="BG22" i="3"/>
  <c r="AJ42" i="3"/>
  <c r="J44" i="3"/>
  <c r="AG45" i="3"/>
  <c r="J45" i="3"/>
  <c r="BI41" i="3"/>
  <c r="J43" i="3"/>
  <c r="BI45" i="3"/>
  <c r="AJ40" i="3"/>
  <c r="J42" i="3"/>
  <c r="AG43" i="3"/>
  <c r="AG41" i="3"/>
  <c r="BI42" i="3"/>
  <c r="AG40" i="3"/>
  <c r="AJ45" i="3"/>
  <c r="BI40" i="3"/>
  <c r="BI44" i="3"/>
  <c r="AM44" i="3"/>
  <c r="AG44" i="3"/>
  <c r="J40" i="3"/>
  <c r="AM40" i="3"/>
  <c r="J41" i="3"/>
  <c r="BI43" i="3"/>
  <c r="AM42" i="3"/>
  <c r="AG42" i="3"/>
  <c r="AJ43" i="3"/>
  <c r="AJ41" i="3"/>
  <c r="BH22" i="2"/>
  <c r="BH24" i="2"/>
  <c r="BH27" i="2"/>
  <c r="BH25" i="2"/>
  <c r="BH26" i="2"/>
  <c r="BH23" i="2"/>
  <c r="AO41" i="3" l="1"/>
  <c r="J40" i="2"/>
  <c r="AO43" i="3"/>
  <c r="AO45" i="3"/>
  <c r="AO40" i="3"/>
  <c r="AO42" i="3"/>
  <c r="BH15" i="6"/>
  <c r="BH15" i="7"/>
  <c r="BH11" i="6"/>
  <c r="BH11" i="7"/>
  <c r="BH16" i="6"/>
  <c r="BH16" i="7"/>
  <c r="AO44" i="3"/>
  <c r="BH12" i="6"/>
  <c r="BH12" i="7"/>
  <c r="BH14" i="6"/>
  <c r="BH14" i="7"/>
  <c r="BH13" i="6"/>
  <c r="BH13" i="7"/>
  <c r="BI45" i="2"/>
  <c r="BI44" i="2"/>
  <c r="BI43" i="2"/>
  <c r="BI42" i="2"/>
  <c r="BI41" i="2"/>
  <c r="J41" i="2"/>
  <c r="BG26" i="2"/>
  <c r="BG25" i="2"/>
  <c r="BG27" i="2"/>
  <c r="BG23" i="2"/>
  <c r="BG24" i="2"/>
  <c r="BI40" i="2"/>
  <c r="J43" i="2"/>
  <c r="AM44" i="2"/>
  <c r="AM45" i="2"/>
  <c r="AM43" i="2"/>
  <c r="AM42" i="2"/>
  <c r="AM41" i="2"/>
  <c r="AM40" i="2"/>
  <c r="AJ44" i="2"/>
  <c r="AJ45" i="2"/>
  <c r="AJ43" i="2"/>
  <c r="AJ42" i="2"/>
  <c r="AJ41" i="2"/>
  <c r="AJ40" i="2"/>
  <c r="AG44" i="2"/>
  <c r="AG45" i="2"/>
  <c r="AG43" i="2"/>
  <c r="AG42" i="2"/>
  <c r="AG41" i="2"/>
  <c r="AG40" i="2"/>
  <c r="J45" i="2"/>
  <c r="J44" i="2"/>
  <c r="J42" i="2"/>
  <c r="BG22" i="2"/>
  <c r="BG12" i="6" l="1"/>
  <c r="BG12" i="7"/>
  <c r="AE19" i="7" s="1"/>
  <c r="BG11" i="6"/>
  <c r="BG11" i="7"/>
  <c r="C13" i="7" s="1"/>
  <c r="BG13" i="6"/>
  <c r="BG13" i="7"/>
  <c r="C20" i="7" s="1"/>
  <c r="BG14" i="6"/>
  <c r="BG14" i="7"/>
  <c r="BG15" i="6"/>
  <c r="AE19" i="6" s="1"/>
  <c r="BG34" i="6" s="1"/>
  <c r="BG15" i="7"/>
  <c r="BG16" i="6"/>
  <c r="C20" i="6" s="1"/>
  <c r="BG31" i="6" s="1"/>
  <c r="BG16" i="7"/>
  <c r="I35" i="6"/>
  <c r="Z27" i="6"/>
  <c r="I30" i="6"/>
  <c r="Z34" i="6"/>
  <c r="AO44" i="2"/>
  <c r="AO45" i="2"/>
  <c r="AO42" i="2"/>
  <c r="AO43" i="2"/>
  <c r="AO40" i="2"/>
  <c r="AO41" i="2"/>
  <c r="C13" i="6" l="1"/>
  <c r="BG31" i="7"/>
  <c r="Z34" i="7"/>
  <c r="I30" i="7"/>
  <c r="BG21" i="7"/>
  <c r="Z28" i="7"/>
  <c r="I24" i="7"/>
  <c r="BG34" i="7"/>
  <c r="Z27" i="7"/>
  <c r="I35" i="7"/>
  <c r="BH22" i="7" l="1"/>
  <c r="BI22" i="7"/>
  <c r="BJ23" i="7"/>
  <c r="BI27" i="7"/>
  <c r="BI29" i="7"/>
  <c r="BJ35" i="7"/>
  <c r="BH26" i="7"/>
  <c r="BI33" i="7"/>
  <c r="BH29" i="7"/>
  <c r="BJ33" i="7"/>
  <c r="BI26" i="7"/>
  <c r="BH27" i="7"/>
  <c r="BJ27" i="7"/>
  <c r="BI35" i="7"/>
  <c r="BJ25" i="7"/>
  <c r="BI23" i="7"/>
  <c r="BJ29" i="7"/>
  <c r="BI30" i="7"/>
  <c r="BH23" i="7"/>
  <c r="BI25" i="7"/>
  <c r="BJ22" i="7"/>
  <c r="BH25" i="7"/>
  <c r="BH35" i="7"/>
  <c r="BJ26" i="7"/>
  <c r="BJ30" i="7"/>
  <c r="BH30" i="7"/>
  <c r="BH33" i="7"/>
  <c r="BJ21" i="7"/>
  <c r="BI21" i="7"/>
  <c r="BH21" i="7"/>
  <c r="BI31" i="7"/>
  <c r="BJ31" i="7"/>
  <c r="BH31" i="7"/>
  <c r="Z28" i="6"/>
  <c r="I24" i="6"/>
  <c r="BI34" i="7"/>
  <c r="BH34" i="7"/>
  <c r="BJ34" i="7"/>
  <c r="BG21" i="6"/>
  <c r="BK23" i="7" l="1"/>
  <c r="BL23" i="7" s="1"/>
  <c r="BK35" i="7"/>
  <c r="BL35" i="7" s="1"/>
  <c r="BK25" i="7"/>
  <c r="BL25" i="7" s="1"/>
  <c r="BK21" i="7"/>
  <c r="BL21" i="7" s="1"/>
  <c r="BK34" i="7"/>
  <c r="BL34" i="7" s="1"/>
  <c r="BK33" i="7"/>
  <c r="BL33" i="7" s="1"/>
  <c r="BJ21" i="6"/>
  <c r="BI21" i="6"/>
  <c r="BH21" i="6"/>
  <c r="BK31" i="7"/>
  <c r="BL31" i="7" s="1"/>
  <c r="BK29" i="7"/>
  <c r="BL29" i="7" s="1"/>
  <c r="BK27" i="7"/>
  <c r="BL27" i="7" s="1"/>
  <c r="BI23" i="6"/>
  <c r="BJ22" i="6"/>
  <c r="BI29" i="6"/>
  <c r="BH26" i="6"/>
  <c r="BJ27" i="6"/>
  <c r="BJ33" i="6"/>
  <c r="BJ29" i="6"/>
  <c r="BH25" i="6"/>
  <c r="BI31" i="6"/>
  <c r="BI26" i="6"/>
  <c r="BI22" i="6"/>
  <c r="BH33" i="6"/>
  <c r="BJ30" i="6"/>
  <c r="BJ23" i="6"/>
  <c r="BI33" i="6"/>
  <c r="BH34" i="6"/>
  <c r="BI34" i="6"/>
  <c r="BJ34" i="6"/>
  <c r="BH23" i="6"/>
  <c r="BH22" i="6"/>
  <c r="BH30" i="6"/>
  <c r="BJ31" i="6"/>
  <c r="BI27" i="6"/>
  <c r="BK27" i="6" s="1"/>
  <c r="BH31" i="6"/>
  <c r="BH27" i="6"/>
  <c r="BJ26" i="6"/>
  <c r="BI25" i="6"/>
  <c r="BJ25" i="6"/>
  <c r="BH29" i="6"/>
  <c r="BI30" i="6"/>
  <c r="BI35" i="6"/>
  <c r="BJ35" i="6"/>
  <c r="BH35" i="6"/>
  <c r="BK26" i="7"/>
  <c r="BL26" i="7" s="1"/>
  <c r="BK30" i="7"/>
  <c r="BL30" i="7" s="1"/>
  <c r="BK22" i="7"/>
  <c r="BL22" i="7" s="1"/>
  <c r="BK33" i="6" l="1"/>
  <c r="BL33" i="6" s="1"/>
  <c r="BK30" i="6"/>
  <c r="BL30" i="6" s="1"/>
  <c r="BF26" i="7"/>
  <c r="BF30" i="7"/>
  <c r="BK21" i="6"/>
  <c r="BF35" i="7"/>
  <c r="BK25" i="6"/>
  <c r="BL25" i="6" s="1"/>
  <c r="BK22" i="6"/>
  <c r="BL22" i="6" s="1"/>
  <c r="BL21" i="6"/>
  <c r="BK34" i="6"/>
  <c r="BL34" i="6" s="1"/>
  <c r="BK35" i="6"/>
  <c r="BL35" i="6" s="1"/>
  <c r="BF22" i="7"/>
  <c r="BF21" i="7"/>
  <c r="BK29" i="6"/>
  <c r="BL29" i="6" s="1"/>
  <c r="BK26" i="6"/>
  <c r="BL26" i="6" s="1"/>
  <c r="BF31" i="7"/>
  <c r="BK31" i="6"/>
  <c r="BL31" i="6" s="1"/>
  <c r="BK23" i="6"/>
  <c r="BL23" i="6" s="1"/>
  <c r="BF27" i="7"/>
  <c r="BL27" i="6"/>
  <c r="BF25" i="7"/>
  <c r="BF34" i="7"/>
  <c r="BF33" i="7"/>
  <c r="BF29" i="7"/>
  <c r="BF23" i="7"/>
  <c r="BF26" i="6" l="1"/>
  <c r="BF25" i="6"/>
  <c r="P45" i="7"/>
  <c r="U46" i="7"/>
  <c r="R46" i="7"/>
  <c r="U44" i="7"/>
  <c r="C45" i="7"/>
  <c r="AB64" i="7" s="1"/>
  <c r="AB88" i="7" s="1"/>
  <c r="AB115" i="7" s="1"/>
  <c r="H119" i="7" s="1"/>
  <c r="R44" i="7"/>
  <c r="P46" i="7"/>
  <c r="P44" i="7"/>
  <c r="C46" i="7"/>
  <c r="J72" i="7" s="1"/>
  <c r="AB95" i="7" s="1"/>
  <c r="H129" i="7" s="1"/>
  <c r="U45" i="7"/>
  <c r="C44" i="7"/>
  <c r="J60" i="7" s="1"/>
  <c r="AB76" i="7" s="1"/>
  <c r="J107" i="7" s="1"/>
  <c r="H124" i="7" s="1"/>
  <c r="R45" i="7"/>
  <c r="BF31" i="6"/>
  <c r="BF30" i="6"/>
  <c r="AC44" i="7"/>
  <c r="J64" i="7" s="1"/>
  <c r="AB80" i="7" s="1"/>
  <c r="AB107" i="7" s="1"/>
  <c r="H123" i="7" s="1"/>
  <c r="AP45" i="7"/>
  <c r="AR44" i="7"/>
  <c r="AP44" i="7"/>
  <c r="AU44" i="7"/>
  <c r="AR46" i="7"/>
  <c r="AC46" i="7"/>
  <c r="AB72" i="7" s="1"/>
  <c r="AB99" i="7" s="1"/>
  <c r="H127" i="7" s="1"/>
  <c r="AU46" i="7"/>
  <c r="AC45" i="7"/>
  <c r="AB60" i="7" s="1"/>
  <c r="AB84" i="7" s="1"/>
  <c r="J115" i="7" s="1"/>
  <c r="H120" i="7" s="1"/>
  <c r="AU45" i="7"/>
  <c r="AP46" i="7"/>
  <c r="AR45" i="7"/>
  <c r="AR40" i="7"/>
  <c r="AU41" i="7"/>
  <c r="AC40" i="7"/>
  <c r="AB52" i="7" s="1"/>
  <c r="J84" i="7" s="1"/>
  <c r="J111" i="7" s="1"/>
  <c r="H122" i="7" s="1"/>
  <c r="AC41" i="7"/>
  <c r="AB68" i="7" s="1"/>
  <c r="J99" i="7" s="1"/>
  <c r="H128" i="7" s="1"/>
  <c r="AP40" i="7"/>
  <c r="AU39" i="7"/>
  <c r="AR39" i="7"/>
  <c r="AU40" i="7"/>
  <c r="AC39" i="7"/>
  <c r="J56" i="7" s="1"/>
  <c r="J80" i="7" s="1"/>
  <c r="AB103" i="7" s="1"/>
  <c r="H125" i="7" s="1"/>
  <c r="AR41" i="7"/>
  <c r="AP41" i="7"/>
  <c r="AP39" i="7"/>
  <c r="BF29" i="6"/>
  <c r="BF27" i="6"/>
  <c r="BF35" i="6"/>
  <c r="BF33" i="6"/>
  <c r="BF34" i="6"/>
  <c r="P40" i="7"/>
  <c r="R40" i="7"/>
  <c r="U39" i="7"/>
  <c r="R41" i="7"/>
  <c r="C40" i="7"/>
  <c r="AB56" i="7" s="1"/>
  <c r="J88" i="7" s="1"/>
  <c r="AB111" i="7" s="1"/>
  <c r="H121" i="7" s="1"/>
  <c r="P41" i="7"/>
  <c r="R39" i="7"/>
  <c r="U40" i="7"/>
  <c r="U41" i="7"/>
  <c r="P39" i="7"/>
  <c r="C39" i="7"/>
  <c r="J52" i="7" s="1"/>
  <c r="J76" i="7" s="1"/>
  <c r="J103" i="7" s="1"/>
  <c r="H126" i="7" s="1"/>
  <c r="C41" i="7"/>
  <c r="J68" i="7" s="1"/>
  <c r="J95" i="7" s="1"/>
  <c r="H130" i="7" s="1"/>
  <c r="BF21" i="6"/>
  <c r="BF23" i="6"/>
  <c r="BF22" i="6"/>
  <c r="J76" i="6"/>
  <c r="J103" i="6" s="1"/>
  <c r="H126" i="6" s="1"/>
  <c r="W40" i="7" l="1"/>
  <c r="AW39" i="7"/>
  <c r="AW45" i="7"/>
  <c r="AW41" i="7"/>
  <c r="W45" i="7"/>
  <c r="AW40" i="7"/>
  <c r="W44" i="7"/>
  <c r="W46" i="7"/>
  <c r="AW46" i="7"/>
  <c r="W39" i="7"/>
  <c r="AP44" i="6"/>
  <c r="AR45" i="6"/>
  <c r="AP46" i="6"/>
  <c r="AR46" i="6"/>
  <c r="AC45" i="6"/>
  <c r="AB60" i="6" s="1"/>
  <c r="AB84" i="6" s="1"/>
  <c r="J115" i="6" s="1"/>
  <c r="H120" i="6" s="1"/>
  <c r="AC44" i="6"/>
  <c r="J64" i="6" s="1"/>
  <c r="AB80" i="6" s="1"/>
  <c r="AB107" i="6" s="1"/>
  <c r="H123" i="6" s="1"/>
  <c r="AC46" i="6"/>
  <c r="AB72" i="6" s="1"/>
  <c r="AB99" i="6" s="1"/>
  <c r="H127" i="6" s="1"/>
  <c r="AR44" i="6"/>
  <c r="AP45" i="6"/>
  <c r="AU44" i="6"/>
  <c r="AU46" i="6"/>
  <c r="AU45" i="6"/>
  <c r="AW44" i="7"/>
  <c r="C41" i="6"/>
  <c r="J68" i="6" s="1"/>
  <c r="J95" i="6" s="1"/>
  <c r="H130" i="6" s="1"/>
  <c r="P39" i="6"/>
  <c r="C39" i="6"/>
  <c r="R40" i="6"/>
  <c r="R41" i="6"/>
  <c r="C40" i="6"/>
  <c r="AB56" i="6" s="1"/>
  <c r="J88" i="6" s="1"/>
  <c r="P41" i="6"/>
  <c r="U40" i="6"/>
  <c r="R39" i="6"/>
  <c r="P40" i="6"/>
  <c r="U41" i="6"/>
  <c r="U39" i="6"/>
  <c r="AP40" i="6"/>
  <c r="AP39" i="6"/>
  <c r="AP41" i="6"/>
  <c r="AC39" i="6"/>
  <c r="J56" i="6" s="1"/>
  <c r="J80" i="6" s="1"/>
  <c r="AB103" i="6" s="1"/>
  <c r="H125" i="6" s="1"/>
  <c r="AR41" i="6"/>
  <c r="AC40" i="6"/>
  <c r="AB52" i="6" s="1"/>
  <c r="J84" i="6" s="1"/>
  <c r="J111" i="6" s="1"/>
  <c r="H122" i="6" s="1"/>
  <c r="AU39" i="6"/>
  <c r="AU40" i="6"/>
  <c r="AR40" i="6"/>
  <c r="AC41" i="6"/>
  <c r="AB68" i="6" s="1"/>
  <c r="J99" i="6" s="1"/>
  <c r="H128" i="6" s="1"/>
  <c r="AR39" i="6"/>
  <c r="AU41" i="6"/>
  <c r="W41" i="7"/>
  <c r="C44" i="6"/>
  <c r="J60" i="6" s="1"/>
  <c r="AB76" i="6" s="1"/>
  <c r="J107" i="6" s="1"/>
  <c r="H124" i="6" s="1"/>
  <c r="U46" i="6"/>
  <c r="C45" i="6"/>
  <c r="AB64" i="6" s="1"/>
  <c r="AB88" i="6" s="1"/>
  <c r="AB115" i="6" s="1"/>
  <c r="H119" i="6" s="1"/>
  <c r="P45" i="6"/>
  <c r="U44" i="6"/>
  <c r="C46" i="6"/>
  <c r="J72" i="6" s="1"/>
  <c r="AB95" i="6" s="1"/>
  <c r="H129" i="6" s="1"/>
  <c r="U45" i="6"/>
  <c r="P44" i="6"/>
  <c r="R45" i="6"/>
  <c r="P46" i="6"/>
  <c r="R44" i="6"/>
  <c r="R46" i="6"/>
  <c r="W46" i="6" l="1"/>
  <c r="AW39" i="6"/>
  <c r="AW46" i="6"/>
  <c r="W39" i="6"/>
  <c r="AW40" i="6"/>
  <c r="W41" i="6"/>
  <c r="AW41" i="6"/>
  <c r="AW45" i="6"/>
  <c r="W40" i="6"/>
  <c r="AW44" i="6"/>
  <c r="W44" i="6"/>
  <c r="W45" i="6"/>
</calcChain>
</file>

<file path=xl/sharedStrings.xml><?xml version="1.0" encoding="utf-8"?>
<sst xmlns="http://schemas.openxmlformats.org/spreadsheetml/2006/main" count="872" uniqueCount="172">
  <si>
    <t>SG 07 Untertürkheim</t>
  </si>
  <si>
    <t>Gruppen A - D</t>
  </si>
  <si>
    <t>Gruppe A</t>
  </si>
  <si>
    <t>Gruppe B</t>
  </si>
  <si>
    <t>1.</t>
  </si>
  <si>
    <t>2.</t>
  </si>
  <si>
    <t>3.</t>
  </si>
  <si>
    <t>4.</t>
  </si>
  <si>
    <t>5.</t>
  </si>
  <si>
    <t>6.</t>
  </si>
  <si>
    <t>Gruppe C</t>
  </si>
  <si>
    <t>Gruppe D</t>
  </si>
  <si>
    <t>&gt; Die ersten drei jeder Gruppe erreichen den Meistercup</t>
  </si>
  <si>
    <t>&gt; Die Gruppen 4. bis 6.  erreichen den Eurocup</t>
  </si>
  <si>
    <t>&gt; Genauere Uhrzeiten der einzelnen Gruppen bitte dem Spielplan entnehmen.</t>
  </si>
  <si>
    <t xml:space="preserve">&gt; Vorstellung der einzelnen Mannschaften Samstag um 9:40 / 14:15 Uhr </t>
  </si>
  <si>
    <t>Anschrift Sportanlage: Bruckwiesenweg 18 A, 70327 Stuttgart- Untertürkheim</t>
  </si>
  <si>
    <t>Beginn:</t>
  </si>
  <si>
    <t>Uhr</t>
  </si>
  <si>
    <t>Spielzeit:</t>
  </si>
  <si>
    <t>min</t>
  </si>
  <si>
    <t>Pause:</t>
  </si>
  <si>
    <t>I. Teilnehmende Mannschaften</t>
  </si>
  <si>
    <t>II. Spielplan</t>
  </si>
  <si>
    <t>SF</t>
  </si>
  <si>
    <t>Beginn</t>
  </si>
  <si>
    <t>Spielpaarung</t>
  </si>
  <si>
    <t>Ergebnis</t>
  </si>
  <si>
    <t>:</t>
  </si>
  <si>
    <t>-</t>
  </si>
  <si>
    <t>III. Abschlusstabelle</t>
  </si>
  <si>
    <t>Tore</t>
  </si>
  <si>
    <t>Diff.</t>
  </si>
  <si>
    <t>Pkt.</t>
  </si>
  <si>
    <t>Abschlusstabelle</t>
  </si>
  <si>
    <t>Gruppe 1</t>
  </si>
  <si>
    <t>Gruppe 2</t>
  </si>
  <si>
    <t>Gruppe 3</t>
  </si>
  <si>
    <t>Gruppe 4</t>
  </si>
  <si>
    <t>II- Spielplan Vorrunde</t>
  </si>
  <si>
    <t>III. Abschlusstabellen Vorrunde</t>
  </si>
  <si>
    <t>Pkt</t>
  </si>
  <si>
    <t>D</t>
  </si>
  <si>
    <t>Nr.</t>
  </si>
  <si>
    <t>Feld</t>
  </si>
  <si>
    <t>1. Gruppe 1</t>
  </si>
  <si>
    <t>2. Gruppe 2</t>
  </si>
  <si>
    <t>1. Gruppe 2</t>
  </si>
  <si>
    <t>2. Gruppe 1</t>
  </si>
  <si>
    <t>1. Gruppe 3</t>
  </si>
  <si>
    <t>2. Gruppe 4</t>
  </si>
  <si>
    <t>1. Gruppe 4</t>
  </si>
  <si>
    <t>2. Gruppe 3</t>
  </si>
  <si>
    <t>1. Halbfinale Trostrunde</t>
  </si>
  <si>
    <t>2. Halbfinale Trostrunde</t>
  </si>
  <si>
    <t>1. kleines Halbfinale</t>
  </si>
  <si>
    <t>2. kleines Halbfinale</t>
  </si>
  <si>
    <t>3. Gruppe 1</t>
  </si>
  <si>
    <t>Verlierer Spiel 1</t>
  </si>
  <si>
    <t>Verlierer Spiel 2</t>
  </si>
  <si>
    <t>Verlierer Spiel 3</t>
  </si>
  <si>
    <t>Verlierer Spiel 4</t>
  </si>
  <si>
    <t>1. Halbfinale</t>
  </si>
  <si>
    <t>2. Halbfinale</t>
  </si>
  <si>
    <t>Sieger Spiel 1</t>
  </si>
  <si>
    <t>Sieger Spiel 3</t>
  </si>
  <si>
    <t>Sieger Spiel 2</t>
  </si>
  <si>
    <t>Sieger Spiel 4</t>
  </si>
  <si>
    <t>IV. Endrunde</t>
  </si>
  <si>
    <t>Spiel um Platz 23</t>
  </si>
  <si>
    <t>Spiel um Platz 21</t>
  </si>
  <si>
    <t>Spiel um Platz 19</t>
  </si>
  <si>
    <t>Spiel um Platz 17</t>
  </si>
  <si>
    <t>Spiel um Platz 15</t>
  </si>
  <si>
    <t>Spiel um Platz 13</t>
  </si>
  <si>
    <t>Verlierer Spiel 5</t>
  </si>
  <si>
    <t>Verlierer Spiel 6</t>
  </si>
  <si>
    <t>Sieger Spiel 5</t>
  </si>
  <si>
    <t>Sieger Spiel 6</t>
  </si>
  <si>
    <t>Verlierer Spiel 7</t>
  </si>
  <si>
    <t>Verlierer Spiel 8</t>
  </si>
  <si>
    <t>Sieger Spiel 7</t>
  </si>
  <si>
    <t>Sieger Spiel 8</t>
  </si>
  <si>
    <t>Verlierer Spiel 9</t>
  </si>
  <si>
    <t>Verlierer Spiel 10</t>
  </si>
  <si>
    <t>Sieger Spiel 9</t>
  </si>
  <si>
    <t>Sieger Spiel 10</t>
  </si>
  <si>
    <t>V. Platzierungen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</si>
  <si>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</si>
  <si>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</si>
  <si>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</si>
  <si>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</si>
  <si>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</si>
  <si>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</si>
  <si>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</si>
  <si>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</si>
  <si>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</si>
  <si>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</si>
  <si>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</si>
  <si>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</si>
  <si>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Verlierer Spiel 17</t>
  </si>
  <si>
    <t>Verlierer Spiel 18</t>
  </si>
  <si>
    <t>Verlierer Spiel 19</t>
  </si>
  <si>
    <t>Verlierer Spiel 20</t>
  </si>
  <si>
    <t>Sieger Spiel 17</t>
  </si>
  <si>
    <t>Sieger Spiel 18</t>
  </si>
  <si>
    <t>Sieger Spiel 19</t>
  </si>
  <si>
    <t>Sieger Spiel 20</t>
  </si>
  <si>
    <t>Verlierer Spiel 23</t>
  </si>
  <si>
    <t>Verlierer Spiel 24</t>
  </si>
  <si>
    <t>Sieger Spiel 23</t>
  </si>
  <si>
    <t>Sieger Spiel 24</t>
  </si>
  <si>
    <t>Spiel um Platz 11</t>
  </si>
  <si>
    <t>Spiel um Platz 9</t>
  </si>
  <si>
    <t>Spiel um Platz 7</t>
  </si>
  <si>
    <t>Spiel um Platz 5</t>
  </si>
  <si>
    <t>Finale</t>
  </si>
  <si>
    <t>Verlierer Spiel 21</t>
  </si>
  <si>
    <t>Verlierer Spiel 22</t>
  </si>
  <si>
    <t>Sieger Spiel 21</t>
  </si>
  <si>
    <t>Sieger Spiel 22</t>
  </si>
  <si>
    <t>Verlierer Spiel 25</t>
  </si>
  <si>
    <t>Verlierer Spiel 26</t>
  </si>
  <si>
    <t>Sieger Spiel 25</t>
  </si>
  <si>
    <t>Sieger Spiel 26</t>
  </si>
  <si>
    <t>7.</t>
  </si>
  <si>
    <t>8.</t>
  </si>
  <si>
    <t>9.</t>
  </si>
  <si>
    <t>10.</t>
  </si>
  <si>
    <t>11.</t>
  </si>
  <si>
    <t>12.</t>
  </si>
  <si>
    <t>A</t>
  </si>
  <si>
    <t>B</t>
  </si>
  <si>
    <t>C</t>
  </si>
  <si>
    <t>3. Gruppe 2</t>
  </si>
  <si>
    <t>3. Gruppe 3</t>
  </si>
  <si>
    <t>3. Gruppe 4</t>
  </si>
  <si>
    <t>kleines Finale</t>
  </si>
  <si>
    <t>1. Viertelfinale</t>
  </si>
  <si>
    <t>2. Viertelfinale</t>
  </si>
  <si>
    <t>3. Viertelfinale</t>
  </si>
  <si>
    <t>4. Viertelfinale</t>
  </si>
  <si>
    <t>Kontakt am Turniertag:  Robin Zeidler 0173/4136964</t>
  </si>
  <si>
    <t>10. attimo-Cup</t>
  </si>
  <si>
    <t>Am Samstag / Sonntag, den 20. / 21.05.2023</t>
  </si>
  <si>
    <t>&gt; Die Gruppenspiele finden am Samstag , den 20.05.2023 statt.</t>
  </si>
  <si>
    <t>&gt; Die Endrunden finden am Sonntag, den 21.05.2023 statt.</t>
  </si>
  <si>
    <t>Borussia Mönchengladbach</t>
  </si>
  <si>
    <t>TSV 1860 München</t>
  </si>
  <si>
    <t>SV Stuttgarter Kickers</t>
  </si>
  <si>
    <t>Borussia Dortmund</t>
  </si>
  <si>
    <t>TSV Uhlbach</t>
  </si>
  <si>
    <t>SK Rapid Wien</t>
  </si>
  <si>
    <t>SV Fellbach</t>
  </si>
  <si>
    <t>Bayer 04 Leverkusen</t>
  </si>
  <si>
    <t>Eintracht Frankfurt</t>
  </si>
  <si>
    <t>FV Löchgau</t>
  </si>
  <si>
    <t>LASK Linz</t>
  </si>
  <si>
    <t>1. FC Heidenheim</t>
  </si>
  <si>
    <t>Fortuna Köln</t>
  </si>
  <si>
    <t>FSV Waiblingen</t>
  </si>
  <si>
    <t>1. FC Nürnberg</t>
  </si>
  <si>
    <t>FC Augsburg</t>
  </si>
  <si>
    <t>Karlsruher SC</t>
  </si>
  <si>
    <t>TB Untertürkheim</t>
  </si>
  <si>
    <t>SV Vaihingen</t>
  </si>
  <si>
    <t>Am Samstag, den 20.05.2023</t>
  </si>
  <si>
    <t>Am Sonntag, den 21.05.2023</t>
  </si>
  <si>
    <t>VfR Heilbronn</t>
  </si>
  <si>
    <t>TSF Ditzingen</t>
  </si>
  <si>
    <t>TSG 1899 Hoffenheim</t>
  </si>
  <si>
    <t>TSV Wendlingen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</si>
</sst>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20"/>
      <color theme="1"/>
      <name val="Lucida Handwriting"/>
      <family val="4"/>
    </font>
    <font>
      <b/>
      <sz val="20"/>
      <color theme="1"/>
      <name val="Lucida Handwriting"/>
      <family val="4"/>
    </font>
    <font>
      <b/>
      <sz val="24"/>
      <color theme="1"/>
      <name val="Comic Sans MS"/>
      <family val="4"/>
    </font>
    <font>
      <b/>
      <sz val="11"/>
      <color theme="1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i/>
      <sz val="12"/>
      <name val="Arial"/>
      <family val="2"/>
    </font>
    <font>
      <sz val="12"/>
      <color theme="1"/>
      <name val="Arial"/>
      <family val="2"/>
    </font>
    <font>
      <b/>
      <u/>
      <sz val="12"/>
      <color theme="1"/>
      <name val="Arial"/>
      <family val="2"/>
    </font>
    <font>
      <sz val="10"/>
      <color theme="1"/>
      <name val="Arial"/>
      <family val="2"/>
    </font>
    <font>
      <u/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16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6" fillId="0" borderId="0" xfId="0" applyFont="1"/>
    <xf numFmtId="0" fontId="9" fillId="0" borderId="0" xfId="0" applyFont="1" applyAlignment="1">
      <alignment vertical="center"/>
    </xf>
    <xf numFmtId="0" fontId="9" fillId="0" borderId="0" xfId="0" applyFont="1"/>
    <xf numFmtId="0" fontId="10" fillId="0" borderId="0" xfId="0" applyFont="1"/>
    <xf numFmtId="0" fontId="10" fillId="0" borderId="0" xfId="0" applyFont="1" applyAlignment="1">
      <alignment horizontal="center"/>
    </xf>
    <xf numFmtId="0" fontId="13" fillId="0" borderId="0" xfId="0" applyFont="1"/>
    <xf numFmtId="0" fontId="14" fillId="0" borderId="17" xfId="0" applyFont="1" applyBorder="1"/>
    <xf numFmtId="0" fontId="12" fillId="0" borderId="24" xfId="0" applyFont="1" applyBorder="1"/>
    <xf numFmtId="0" fontId="14" fillId="0" borderId="24" xfId="0" applyFont="1" applyBorder="1"/>
    <xf numFmtId="0" fontId="12" fillId="0" borderId="19" xfId="0" applyFont="1" applyBorder="1"/>
    <xf numFmtId="0" fontId="14" fillId="0" borderId="19" xfId="0" applyFont="1" applyBorder="1"/>
    <xf numFmtId="0" fontId="14" fillId="0" borderId="19" xfId="0" applyFont="1" applyBorder="1" applyAlignment="1">
      <alignment horizontal="center"/>
    </xf>
    <xf numFmtId="45" fontId="11" fillId="0" borderId="0" xfId="0" applyNumberFormat="1" applyFont="1" applyAlignment="1">
      <alignment horizontal="center"/>
    </xf>
    <xf numFmtId="20" fontId="11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16" fillId="0" borderId="0" xfId="0" applyFont="1"/>
    <xf numFmtId="0" fontId="14" fillId="0" borderId="24" xfId="0" applyFont="1" applyBorder="1" applyAlignment="1">
      <alignment horizontal="center"/>
    </xf>
    <xf numFmtId="0" fontId="15" fillId="0" borderId="0" xfId="0" applyFont="1"/>
    <xf numFmtId="0" fontId="0" fillId="0" borderId="4" xfId="0" applyBorder="1"/>
    <xf numFmtId="0" fontId="0" fillId="0" borderId="10" xfId="0" applyBorder="1"/>
    <xf numFmtId="0" fontId="12" fillId="0" borderId="0" xfId="0" applyFont="1" applyAlignment="1">
      <alignment horizontal="center"/>
    </xf>
    <xf numFmtId="20" fontId="12" fillId="0" borderId="0" xfId="0" applyNumberFormat="1" applyFont="1" applyAlignment="1">
      <alignment horizontal="center"/>
    </xf>
    <xf numFmtId="0" fontId="5" fillId="0" borderId="0" xfId="1" applyAlignment="1">
      <alignment horizontal="left" vertical="center" shrinkToFit="1"/>
    </xf>
    <xf numFmtId="0" fontId="14" fillId="0" borderId="0" xfId="0" applyFont="1" applyAlignment="1">
      <alignment horizontal="center"/>
    </xf>
    <xf numFmtId="0" fontId="12" fillId="0" borderId="0" xfId="0" applyFont="1"/>
    <xf numFmtId="0" fontId="0" fillId="0" borderId="0" xfId="0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17" fillId="0" borderId="35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0" fillId="0" borderId="0" xfId="0" applyAlignment="1">
      <alignment horizontal="center"/>
    </xf>
    <xf numFmtId="0" fontId="18" fillId="0" borderId="0" xfId="0" applyFont="1"/>
    <xf numFmtId="0" fontId="18" fillId="0" borderId="0" xfId="0" applyFont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47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10" fillId="0" borderId="15" xfId="0" applyFont="1" applyBorder="1" applyAlignment="1">
      <alignment horizontal="left" vertical="top"/>
    </xf>
    <xf numFmtId="0" fontId="10" fillId="0" borderId="0" xfId="0" applyFont="1" applyAlignment="1">
      <alignment horizontal="left" vertical="top"/>
    </xf>
    <xf numFmtId="0" fontId="10" fillId="0" borderId="8" xfId="0" applyFont="1" applyBorder="1" applyAlignment="1">
      <alignment horizontal="left" vertical="top"/>
    </xf>
    <xf numFmtId="0" fontId="10" fillId="0" borderId="7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0" fillId="0" borderId="4" xfId="0" applyFont="1" applyBorder="1" applyAlignment="1">
      <alignment horizontal="left" vertical="top"/>
    </xf>
    <xf numFmtId="0" fontId="10" fillId="0" borderId="6" xfId="0" applyFont="1" applyBorder="1" applyAlignment="1">
      <alignment horizontal="left" vertical="top"/>
    </xf>
    <xf numFmtId="0" fontId="10" fillId="0" borderId="9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0" fillId="0" borderId="44" xfId="0" applyFont="1" applyBorder="1" applyAlignment="1">
      <alignment horizontal="left" vertical="top"/>
    </xf>
    <xf numFmtId="0" fontId="10" fillId="0" borderId="45" xfId="0" applyFont="1" applyBorder="1" applyAlignment="1">
      <alignment horizontal="left" vertical="top"/>
    </xf>
    <xf numFmtId="0" fontId="10" fillId="0" borderId="46" xfId="0" applyFont="1" applyBorder="1" applyAlignment="1">
      <alignment horizontal="left" vertical="top"/>
    </xf>
    <xf numFmtId="0" fontId="10" fillId="0" borderId="16" xfId="0" applyFont="1" applyBorder="1" applyAlignment="1">
      <alignment horizontal="left" vertical="top"/>
    </xf>
    <xf numFmtId="0" fontId="10" fillId="0" borderId="10" xfId="0" applyFont="1" applyBorder="1" applyAlignment="1">
      <alignment horizontal="left" vertical="top"/>
    </xf>
    <xf numFmtId="0" fontId="10" fillId="0" borderId="11" xfId="0" applyFont="1" applyBorder="1" applyAlignment="1">
      <alignment horizontal="left" vertical="top"/>
    </xf>
    <xf numFmtId="0" fontId="12" fillId="0" borderId="17" xfId="0" applyFont="1" applyBorder="1" applyAlignment="1">
      <alignment horizontal="center"/>
    </xf>
    <xf numFmtId="0" fontId="12" fillId="0" borderId="31" xfId="0" applyFont="1" applyBorder="1" applyAlignment="1">
      <alignment horizontal="center"/>
    </xf>
    <xf numFmtId="0" fontId="12" fillId="0" borderId="32" xfId="0" applyFont="1" applyBorder="1" applyAlignment="1">
      <alignment horizontal="center"/>
    </xf>
    <xf numFmtId="0" fontId="12" fillId="0" borderId="37" xfId="0" applyFont="1" applyBorder="1" applyAlignment="1">
      <alignment horizontal="center"/>
    </xf>
    <xf numFmtId="0" fontId="12" fillId="0" borderId="24" xfId="0" applyFont="1" applyBorder="1" applyAlignment="1">
      <alignment horizontal="center"/>
    </xf>
    <xf numFmtId="0" fontId="12" fillId="0" borderId="34" xfId="0" applyFont="1" applyBorder="1" applyAlignment="1">
      <alignment horizontal="center"/>
    </xf>
    <xf numFmtId="0" fontId="12" fillId="0" borderId="35" xfId="0" applyFont="1" applyBorder="1" applyAlignment="1">
      <alignment horizontal="center"/>
    </xf>
    <xf numFmtId="0" fontId="12" fillId="0" borderId="38" xfId="0" applyFont="1" applyBorder="1" applyAlignment="1">
      <alignment horizontal="center"/>
    </xf>
    <xf numFmtId="0" fontId="12" fillId="0" borderId="22" xfId="0" applyFont="1" applyBorder="1" applyAlignment="1">
      <alignment horizontal="center"/>
    </xf>
    <xf numFmtId="0" fontId="12" fillId="0" borderId="33" xfId="0" applyFont="1" applyBorder="1" applyAlignment="1">
      <alignment horizontal="center"/>
    </xf>
    <xf numFmtId="0" fontId="12" fillId="0" borderId="36" xfId="0" applyFont="1" applyBorder="1" applyAlignment="1">
      <alignment horizontal="center"/>
    </xf>
    <xf numFmtId="0" fontId="12" fillId="0" borderId="21" xfId="0" applyFont="1" applyBorder="1" applyAlignment="1">
      <alignment horizontal="center"/>
    </xf>
    <xf numFmtId="0" fontId="12" fillId="0" borderId="23" xfId="0" applyFont="1" applyBorder="1" applyAlignment="1">
      <alignment horizontal="center"/>
    </xf>
    <xf numFmtId="0" fontId="12" fillId="2" borderId="4" xfId="0" applyFont="1" applyFill="1" applyBorder="1" applyAlignment="1">
      <alignment horizontal="center"/>
    </xf>
    <xf numFmtId="0" fontId="12" fillId="2" borderId="6" xfId="0" applyFont="1" applyFill="1" applyBorder="1" applyAlignment="1">
      <alignment horizontal="center"/>
    </xf>
    <xf numFmtId="0" fontId="12" fillId="2" borderId="30" xfId="0" applyFont="1" applyFill="1" applyBorder="1" applyAlignment="1">
      <alignment horizontal="center"/>
    </xf>
    <xf numFmtId="0" fontId="12" fillId="2" borderId="26" xfId="0" applyFont="1" applyFill="1" applyBorder="1" applyAlignment="1">
      <alignment horizontal="center"/>
    </xf>
    <xf numFmtId="0" fontId="12" fillId="0" borderId="25" xfId="0" applyFont="1" applyBorder="1" applyAlignment="1">
      <alignment horizontal="center"/>
    </xf>
    <xf numFmtId="0" fontId="12" fillId="0" borderId="19" xfId="0" applyFont="1" applyBorder="1" applyAlignment="1">
      <alignment horizontal="center"/>
    </xf>
    <xf numFmtId="0" fontId="12" fillId="0" borderId="20" xfId="0" applyFont="1" applyBorder="1" applyAlignment="1">
      <alignment horizontal="center"/>
    </xf>
    <xf numFmtId="20" fontId="12" fillId="0" borderId="19" xfId="0" applyNumberFormat="1" applyFont="1" applyBorder="1" applyAlignment="1">
      <alignment horizontal="center"/>
    </xf>
    <xf numFmtId="20" fontId="12" fillId="0" borderId="17" xfId="0" applyNumberFormat="1" applyFont="1" applyBorder="1" applyAlignment="1">
      <alignment horizontal="center"/>
    </xf>
    <xf numFmtId="0" fontId="10" fillId="2" borderId="29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10" fillId="2" borderId="6" xfId="0" applyFont="1" applyFill="1" applyBorder="1" applyAlignment="1">
      <alignment horizontal="center"/>
    </xf>
    <xf numFmtId="0" fontId="12" fillId="2" borderId="28" xfId="0" applyFont="1" applyFill="1" applyBorder="1" applyAlignment="1">
      <alignment horizontal="center"/>
    </xf>
    <xf numFmtId="20" fontId="12" fillId="0" borderId="24" xfId="0" applyNumberFormat="1" applyFont="1" applyBorder="1" applyAlignment="1">
      <alignment horizontal="center"/>
    </xf>
    <xf numFmtId="0" fontId="12" fillId="0" borderId="18" xfId="0" applyFont="1" applyBorder="1" applyAlignment="1">
      <alignment horizontal="center"/>
    </xf>
    <xf numFmtId="0" fontId="12" fillId="2" borderId="27" xfId="0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45" fontId="11" fillId="0" borderId="0" xfId="0" applyNumberFormat="1" applyFont="1" applyAlignment="1">
      <alignment horizontal="center"/>
    </xf>
    <xf numFmtId="0" fontId="10" fillId="0" borderId="10" xfId="0" applyFont="1" applyBorder="1" applyAlignment="1">
      <alignment horizontal="center"/>
    </xf>
    <xf numFmtId="20" fontId="11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15" fillId="0" borderId="6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15" fillId="0" borderId="8" xfId="0" applyFont="1" applyBorder="1" applyAlignment="1">
      <alignment horizontal="center"/>
    </xf>
    <xf numFmtId="0" fontId="15" fillId="0" borderId="10" xfId="0" applyFont="1" applyBorder="1" applyAlignment="1">
      <alignment horizontal="center"/>
    </xf>
    <xf numFmtId="0" fontId="15" fillId="0" borderId="11" xfId="0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5" fillId="0" borderId="7" xfId="0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5" fillId="0" borderId="34" xfId="1" applyBorder="1" applyAlignment="1">
      <alignment horizontal="left" vertical="center" shrinkToFit="1"/>
    </xf>
    <xf numFmtId="0" fontId="5" fillId="0" borderId="35" xfId="1" applyBorder="1" applyAlignment="1">
      <alignment horizontal="left" vertical="center" shrinkToFit="1"/>
    </xf>
    <xf numFmtId="0" fontId="5" fillId="0" borderId="42" xfId="1" applyBorder="1" applyAlignment="1">
      <alignment horizontal="left" vertical="center" shrinkToFit="1"/>
    </xf>
    <xf numFmtId="0" fontId="5" fillId="0" borderId="26" xfId="1" applyBorder="1" applyAlignment="1">
      <alignment horizontal="left" vertical="center" shrinkToFit="1"/>
    </xf>
    <xf numFmtId="0" fontId="12" fillId="2" borderId="39" xfId="0" applyFont="1" applyFill="1" applyBorder="1" applyAlignment="1">
      <alignment horizontal="center"/>
    </xf>
    <xf numFmtId="0" fontId="12" fillId="2" borderId="40" xfId="0" applyFont="1" applyFill="1" applyBorder="1" applyAlignment="1">
      <alignment horizontal="center"/>
    </xf>
    <xf numFmtId="0" fontId="10" fillId="2" borderId="41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14" fillId="6" borderId="1" xfId="0" applyFont="1" applyFill="1" applyBorder="1" applyAlignment="1">
      <alignment horizontal="center" vertical="center"/>
    </xf>
    <xf numFmtId="0" fontId="14" fillId="6" borderId="3" xfId="0" applyFont="1" applyFill="1" applyBorder="1" applyAlignment="1">
      <alignment horizontal="center" vertical="center"/>
    </xf>
    <xf numFmtId="0" fontId="14" fillId="6" borderId="2" xfId="0" applyFont="1" applyFill="1" applyBorder="1" applyAlignment="1">
      <alignment horizontal="center" vertical="center"/>
    </xf>
    <xf numFmtId="0" fontId="4" fillId="6" borderId="5" xfId="0" applyFont="1" applyFill="1" applyBorder="1" applyAlignment="1">
      <alignment horizontal="center" vertical="center"/>
    </xf>
    <xf numFmtId="0" fontId="4" fillId="6" borderId="6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17" fillId="0" borderId="43" xfId="0" applyFont="1" applyBorder="1" applyAlignment="1">
      <alignment horizontal="center" vertical="center"/>
    </xf>
    <xf numFmtId="0" fontId="17" fillId="0" borderId="35" xfId="0" applyFont="1" applyBorder="1" applyAlignment="1">
      <alignment horizontal="center" vertical="center"/>
    </xf>
    <xf numFmtId="0" fontId="17" fillId="0" borderId="3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20" fontId="4" fillId="0" borderId="5" xfId="0" applyNumberFormat="1" applyFont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/>
    </xf>
    <xf numFmtId="0" fontId="14" fillId="4" borderId="3" xfId="0" applyFont="1" applyFill="1" applyBorder="1" applyAlignment="1">
      <alignment horizontal="center" vertical="center"/>
    </xf>
    <xf numFmtId="0" fontId="14" fillId="4" borderId="2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14" fillId="7" borderId="1" xfId="0" applyFont="1" applyFill="1" applyBorder="1" applyAlignment="1">
      <alignment horizontal="center" vertical="center"/>
    </xf>
    <xf numFmtId="0" fontId="14" fillId="7" borderId="2" xfId="0" applyFont="1" applyFill="1" applyBorder="1" applyAlignment="1">
      <alignment horizontal="center" vertical="center"/>
    </xf>
    <xf numFmtId="0" fontId="14" fillId="7" borderId="3" xfId="0" applyFont="1" applyFill="1" applyBorder="1" applyAlignment="1">
      <alignment horizontal="center" vertical="center"/>
    </xf>
    <xf numFmtId="0" fontId="4" fillId="7" borderId="5" xfId="0" applyFont="1" applyFill="1" applyBorder="1" applyAlignment="1">
      <alignment horizontal="center" vertical="center"/>
    </xf>
    <xf numFmtId="0" fontId="4" fillId="7" borderId="6" xfId="0" applyFont="1" applyFill="1" applyBorder="1" applyAlignment="1">
      <alignment horizontal="center" vertical="center"/>
    </xf>
    <xf numFmtId="0" fontId="14" fillId="5" borderId="1" xfId="0" applyFont="1" applyFill="1" applyBorder="1" applyAlignment="1">
      <alignment horizontal="center" vertical="center"/>
    </xf>
    <xf numFmtId="0" fontId="14" fillId="5" borderId="2" xfId="0" applyFont="1" applyFill="1" applyBorder="1" applyAlignment="1">
      <alignment horizontal="center" vertical="center"/>
    </xf>
    <xf numFmtId="0" fontId="14" fillId="5" borderId="3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14" fillId="3" borderId="3" xfId="0" applyFont="1" applyFill="1" applyBorder="1" applyAlignment="1">
      <alignment horizontal="center" vertical="center"/>
    </xf>
    <xf numFmtId="0" fontId="14" fillId="3" borderId="2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15" fillId="0" borderId="18" xfId="0" applyFont="1" applyBorder="1" applyAlignment="1">
      <alignment horizontal="center"/>
    </xf>
    <xf numFmtId="0" fontId="15" fillId="0" borderId="19" xfId="0" applyFont="1" applyBorder="1" applyAlignment="1">
      <alignment horizontal="center"/>
    </xf>
    <xf numFmtId="0" fontId="15" fillId="0" borderId="20" xfId="0" applyFont="1" applyBorder="1" applyAlignment="1">
      <alignment horizontal="center"/>
    </xf>
    <xf numFmtId="0" fontId="15" fillId="0" borderId="21" xfId="0" applyFont="1" applyBorder="1" applyAlignment="1">
      <alignment horizontal="center"/>
    </xf>
    <xf numFmtId="0" fontId="15" fillId="0" borderId="17" xfId="0" applyFont="1" applyBorder="1" applyAlignment="1">
      <alignment horizontal="center"/>
    </xf>
    <xf numFmtId="0" fontId="15" fillId="0" borderId="22" xfId="0" applyFont="1" applyBorder="1" applyAlignment="1">
      <alignment horizontal="center"/>
    </xf>
    <xf numFmtId="0" fontId="15" fillId="0" borderId="23" xfId="0" applyFont="1" applyBorder="1" applyAlignment="1">
      <alignment horizontal="center"/>
    </xf>
    <xf numFmtId="0" fontId="15" fillId="0" borderId="24" xfId="0" applyFont="1" applyBorder="1" applyAlignment="1">
      <alignment horizontal="center"/>
    </xf>
    <xf numFmtId="0" fontId="15" fillId="0" borderId="25" xfId="0" applyFont="1" applyBorder="1" applyAlignment="1">
      <alignment horizontal="center"/>
    </xf>
  </cellXfs>
  <cellStyles count="2">
    <cellStyle name="Standard" xfId="0" builtinId="0"/>
    <cellStyle name="Standard 2" xfId="1" xr:uid="{00000000-0005-0000-0000-000001000000}"/>
  </cellStyles>
  <dxfs count="0"/>
  <tableStyles count="0" defaultTableStyle="TableStyleMedium2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39</xdr:col>
      <xdr:colOff>29308</xdr:colOff>
      <xdr:row>0</xdr:row>
      <xdr:rowOff>36635</xdr:rowOff>
    </xdr:from>
    <xdr:to>
      <xdr:col>49</xdr:col>
      <xdr:colOff>92319</xdr:colOff>
      <xdr:row>7</xdr:row>
      <xdr:rowOff>14525</xdr:rowOff>
    </xdr:to>
    <xdr:pic>
      <xdr:nvPicPr>
        <xdr:cNvPr id="3" name="Grafik 1">
          <a:extLst>
            <a:ext uri="{FF2B5EF4-FFF2-40B4-BE49-F238E27FC236}">
              <a16:creationId xmlns:a16="http://schemas.microsoft.com/office/drawing/2014/main" id="{BCCC1996-B14A-4CBB-8033-8258B7869F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01308" y="36635"/>
          <a:ext cx="1235319" cy="17803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41414</xdr:colOff>
      <xdr:row>1</xdr:row>
      <xdr:rowOff>1</xdr:rowOff>
    </xdr:from>
    <xdr:to>
      <xdr:col>11</xdr:col>
      <xdr:colOff>49695</xdr:colOff>
      <xdr:row>6</xdr:row>
      <xdr:rowOff>157370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D4BE4346-E5EE-75CE-9C3B-24A29FC733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414" y="190501"/>
          <a:ext cx="1283803" cy="158197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39</xdr:col>
      <xdr:colOff>29308</xdr:colOff>
      <xdr:row>0</xdr:row>
      <xdr:rowOff>36635</xdr:rowOff>
    </xdr:from>
    <xdr:to>
      <xdr:col>49</xdr:col>
      <xdr:colOff>92319</xdr:colOff>
      <xdr:row>6</xdr:row>
      <xdr:rowOff>7327</xdr:rowOff>
    </xdr:to>
    <xdr:pic>
      <xdr:nvPicPr>
        <xdr:cNvPr id="3" name="Grafik 1">
          <a:extLst>
            <a:ext uri="{FF2B5EF4-FFF2-40B4-BE49-F238E27FC236}">
              <a16:creationId xmlns:a16="http://schemas.microsoft.com/office/drawing/2014/main" id="{7B39D556-A2E2-4F6F-BE8E-467431A4EB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01308" y="36635"/>
          <a:ext cx="1235319" cy="15899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33131</xdr:rowOff>
    </xdr:from>
    <xdr:to>
      <xdr:col>11</xdr:col>
      <xdr:colOff>8281</xdr:colOff>
      <xdr:row>5</xdr:row>
      <xdr:rowOff>190500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C6698EF8-BF54-4A71-857E-26978E7411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3131"/>
          <a:ext cx="1283803" cy="158197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39</xdr:col>
      <xdr:colOff>29308</xdr:colOff>
      <xdr:row>0</xdr:row>
      <xdr:rowOff>36635</xdr:rowOff>
    </xdr:from>
    <xdr:to>
      <xdr:col>49</xdr:col>
      <xdr:colOff>92319</xdr:colOff>
      <xdr:row>5</xdr:row>
      <xdr:rowOff>180975</xdr:rowOff>
    </xdr:to>
    <xdr:pic>
      <xdr:nvPicPr>
        <xdr:cNvPr id="5" name="Grafik 1">
          <a:extLst>
            <a:ext uri="{FF2B5EF4-FFF2-40B4-BE49-F238E27FC236}">
              <a16:creationId xmlns:a16="http://schemas.microsoft.com/office/drawing/2014/main" id="{42445153-2209-44C5-8E6D-E4FBBCF175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7008" y="36635"/>
          <a:ext cx="1206011" cy="15635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41414</xdr:colOff>
      <xdr:row>0</xdr:row>
      <xdr:rowOff>33130</xdr:rowOff>
    </xdr:from>
    <xdr:to>
      <xdr:col>11</xdr:col>
      <xdr:colOff>49695</xdr:colOff>
      <xdr:row>5</xdr:row>
      <xdr:rowOff>190499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6476083E-BDE3-4A6E-AF3A-9FEC077E0E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414" y="33130"/>
          <a:ext cx="1283803" cy="158197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39</xdr:col>
      <xdr:colOff>29308</xdr:colOff>
      <xdr:row>0</xdr:row>
      <xdr:rowOff>36635</xdr:rowOff>
    </xdr:from>
    <xdr:to>
      <xdr:col>49</xdr:col>
      <xdr:colOff>92319</xdr:colOff>
      <xdr:row>6</xdr:row>
      <xdr:rowOff>0</xdr:rowOff>
    </xdr:to>
    <xdr:pic>
      <xdr:nvPicPr>
        <xdr:cNvPr id="3" name="Grafik 1">
          <a:extLst>
            <a:ext uri="{FF2B5EF4-FFF2-40B4-BE49-F238E27FC236}">
              <a16:creationId xmlns:a16="http://schemas.microsoft.com/office/drawing/2014/main" id="{E3BBFBAA-07EA-46DC-A185-EFF1764915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7008" y="36635"/>
          <a:ext cx="1206011" cy="1582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16565</xdr:colOff>
      <xdr:row>0</xdr:row>
      <xdr:rowOff>49696</xdr:rowOff>
    </xdr:from>
    <xdr:to>
      <xdr:col>11</xdr:col>
      <xdr:colOff>24846</xdr:colOff>
      <xdr:row>6</xdr:row>
      <xdr:rowOff>8283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DC7AFAE4-26BE-498C-89D7-BC365391F1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565" y="49696"/>
          <a:ext cx="1283803" cy="158197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39</xdr:col>
      <xdr:colOff>29308</xdr:colOff>
      <xdr:row>0</xdr:row>
      <xdr:rowOff>36635</xdr:rowOff>
    </xdr:from>
    <xdr:to>
      <xdr:col>49</xdr:col>
      <xdr:colOff>92319</xdr:colOff>
      <xdr:row>6</xdr:row>
      <xdr:rowOff>19050</xdr:rowOff>
    </xdr:to>
    <xdr:pic>
      <xdr:nvPicPr>
        <xdr:cNvPr id="3" name="Grafik 1">
          <a:extLst>
            <a:ext uri="{FF2B5EF4-FFF2-40B4-BE49-F238E27FC236}">
              <a16:creationId xmlns:a16="http://schemas.microsoft.com/office/drawing/2014/main" id="{6EC4946D-6283-4FBA-A3D9-E4DA9CA208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7008" y="36635"/>
          <a:ext cx="1206011" cy="1601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41413</xdr:rowOff>
    </xdr:from>
    <xdr:to>
      <xdr:col>11</xdr:col>
      <xdr:colOff>8281</xdr:colOff>
      <xdr:row>6</xdr:row>
      <xdr:rowOff>0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167AE841-3F20-4C04-8CA3-54CFDBCFD1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1413"/>
          <a:ext cx="1283803" cy="1581978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39</xdr:col>
      <xdr:colOff>29308</xdr:colOff>
      <xdr:row>0</xdr:row>
      <xdr:rowOff>36636</xdr:rowOff>
    </xdr:from>
    <xdr:to>
      <xdr:col>49</xdr:col>
      <xdr:colOff>92319</xdr:colOff>
      <xdr:row>6</xdr:row>
      <xdr:rowOff>9526</xdr:rowOff>
    </xdr:to>
    <xdr:pic>
      <xdr:nvPicPr>
        <xdr:cNvPr id="3" name="Grafik 1">
          <a:extLst>
            <a:ext uri="{FF2B5EF4-FFF2-40B4-BE49-F238E27FC236}">
              <a16:creationId xmlns:a16="http://schemas.microsoft.com/office/drawing/2014/main" id="{2A6B22DA-20F9-4045-A097-A18ED75483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7008" y="36636"/>
          <a:ext cx="1206011" cy="1592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41413</xdr:colOff>
      <xdr:row>0</xdr:row>
      <xdr:rowOff>33130</xdr:rowOff>
    </xdr:from>
    <xdr:to>
      <xdr:col>11</xdr:col>
      <xdr:colOff>49694</xdr:colOff>
      <xdr:row>5</xdr:row>
      <xdr:rowOff>190499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ACF1FCA8-0D26-4397-A3C4-AF58FDCCE8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413" y="33130"/>
          <a:ext cx="1283803" cy="1581978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39</xdr:col>
      <xdr:colOff>29308</xdr:colOff>
      <xdr:row>0</xdr:row>
      <xdr:rowOff>36635</xdr:rowOff>
    </xdr:from>
    <xdr:to>
      <xdr:col>49</xdr:col>
      <xdr:colOff>92319</xdr:colOff>
      <xdr:row>5</xdr:row>
      <xdr:rowOff>190500</xdr:rowOff>
    </xdr:to>
    <xdr:pic>
      <xdr:nvPicPr>
        <xdr:cNvPr id="5" name="Grafik 1">
          <a:extLst>
            <a:ext uri="{FF2B5EF4-FFF2-40B4-BE49-F238E27FC236}">
              <a16:creationId xmlns:a16="http://schemas.microsoft.com/office/drawing/2014/main" id="{AEE91FF3-9F30-4A54-9C90-A25EBC65D8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7008" y="36635"/>
          <a:ext cx="1206011" cy="15730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8281</xdr:colOff>
      <xdr:row>5</xdr:row>
      <xdr:rowOff>157369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45D42937-5BF7-4142-A6D9-92F6218FDA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283803" cy="158197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X46"/>
  <sheetViews>
    <sheetView showGridLines="0" tabSelected="1" topLeftCell="A18" zoomScale="115" zoomScaleNormal="115" workbookViewId="0">
      <selection activeCell="CG20" sqref="CG20"/>
    </sheetView>
  </sheetViews>
  <sheetFormatPr baseColWidth="10" defaultColWidth="1.7109375" defaultRowHeight="15" x14ac:dyDescent="0.25"/>
  <sheetData>
    <row r="2" spans="1:50" ht="37.5" x14ac:dyDescent="0.7">
      <c r="L2" s="3" t="s">
        <v>0</v>
      </c>
    </row>
    <row r="3" spans="1:50" ht="29.25" x14ac:dyDescent="0.55000000000000004">
      <c r="M3" s="2"/>
      <c r="Q3" s="1" t="s">
        <v>143</v>
      </c>
    </row>
    <row r="8" spans="1:50" x14ac:dyDescent="0.25">
      <c r="M8" s="40" t="s">
        <v>144</v>
      </c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</row>
    <row r="9" spans="1:50" x14ac:dyDescent="0.25">
      <c r="C9" s="40" t="s">
        <v>16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S9" s="40"/>
      <c r="AT9" s="40"/>
      <c r="AU9" s="40"/>
      <c r="AV9" s="40"/>
    </row>
    <row r="10" spans="1:50" x14ac:dyDescent="0.25">
      <c r="C10" s="40" t="s">
        <v>142</v>
      </c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40"/>
      <c r="AJ10" s="40"/>
      <c r="AK10" s="40"/>
      <c r="AL10" s="40"/>
      <c r="AM10" s="40"/>
      <c r="AN10" s="40"/>
      <c r="AO10" s="40"/>
      <c r="AP10" s="40"/>
      <c r="AQ10" s="40"/>
      <c r="AR10" s="40"/>
      <c r="AS10" s="40"/>
      <c r="AT10" s="40"/>
      <c r="AU10" s="40"/>
    </row>
    <row r="11" spans="1:50" ht="15.75" thickBot="1" x14ac:dyDescent="0.3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</row>
    <row r="12" spans="1:50" ht="18.75" thickBot="1" x14ac:dyDescent="0.3">
      <c r="A12" s="46" t="s">
        <v>1</v>
      </c>
      <c r="B12" s="47"/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  <c r="AI12" s="47"/>
      <c r="AJ12" s="47"/>
      <c r="AK12" s="47"/>
      <c r="AL12" s="47"/>
      <c r="AM12" s="47"/>
      <c r="AN12" s="47"/>
      <c r="AO12" s="47"/>
      <c r="AP12" s="47"/>
      <c r="AQ12" s="47"/>
      <c r="AR12" s="47"/>
      <c r="AS12" s="47"/>
      <c r="AT12" s="47"/>
      <c r="AU12" s="47"/>
      <c r="AV12" s="47"/>
      <c r="AW12" s="47"/>
      <c r="AX12" s="48"/>
    </row>
    <row r="13" spans="1:50" x14ac:dyDescent="0.2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</row>
    <row r="14" spans="1:50" ht="15.75" thickBot="1" x14ac:dyDescent="0.3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</row>
    <row r="15" spans="1:50" ht="18.75" thickBot="1" x14ac:dyDescent="0.3">
      <c r="A15" s="46" t="s">
        <v>2</v>
      </c>
      <c r="B15" s="47"/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8"/>
      <c r="W15" s="4"/>
      <c r="X15" s="4"/>
      <c r="Y15" s="4"/>
      <c r="Z15" s="4"/>
      <c r="AA15" s="4"/>
      <c r="AB15" s="4"/>
      <c r="AC15" s="46" t="s">
        <v>3</v>
      </c>
      <c r="AD15" s="47"/>
      <c r="AE15" s="47"/>
      <c r="AF15" s="47"/>
      <c r="AG15" s="47"/>
      <c r="AH15" s="47"/>
      <c r="AI15" s="47"/>
      <c r="AJ15" s="47"/>
      <c r="AK15" s="47"/>
      <c r="AL15" s="47"/>
      <c r="AM15" s="47"/>
      <c r="AN15" s="47"/>
      <c r="AO15" s="47"/>
      <c r="AP15" s="47"/>
      <c r="AQ15" s="47"/>
      <c r="AR15" s="47"/>
      <c r="AS15" s="47"/>
      <c r="AT15" s="47"/>
      <c r="AU15" s="47"/>
      <c r="AV15" s="47"/>
      <c r="AW15" s="47"/>
      <c r="AX15" s="48"/>
    </row>
    <row r="16" spans="1:50" ht="15.75" x14ac:dyDescent="0.25">
      <c r="A16" s="49" t="s">
        <v>4</v>
      </c>
      <c r="B16" s="50"/>
      <c r="C16" s="51" t="s">
        <v>0</v>
      </c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51"/>
      <c r="S16" s="51"/>
      <c r="T16" s="51"/>
      <c r="U16" s="51"/>
      <c r="V16" s="52"/>
      <c r="W16" s="4"/>
      <c r="X16" s="4"/>
      <c r="Y16" s="4"/>
      <c r="Z16" s="4"/>
      <c r="AA16" s="4"/>
      <c r="AB16" s="4"/>
      <c r="AC16" s="49" t="s">
        <v>4</v>
      </c>
      <c r="AD16" s="50"/>
      <c r="AE16" s="51" t="s">
        <v>151</v>
      </c>
      <c r="AF16" s="51"/>
      <c r="AG16" s="51"/>
      <c r="AH16" s="51"/>
      <c r="AI16" s="51"/>
      <c r="AJ16" s="51"/>
      <c r="AK16" s="51"/>
      <c r="AL16" s="51"/>
      <c r="AM16" s="51"/>
      <c r="AN16" s="51"/>
      <c r="AO16" s="51"/>
      <c r="AP16" s="51"/>
      <c r="AQ16" s="51"/>
      <c r="AR16" s="51"/>
      <c r="AS16" s="51"/>
      <c r="AT16" s="51"/>
      <c r="AU16" s="51"/>
      <c r="AV16" s="51"/>
      <c r="AW16" s="51"/>
      <c r="AX16" s="52"/>
    </row>
    <row r="17" spans="1:50" ht="15.75" x14ac:dyDescent="0.25">
      <c r="A17" s="44" t="s">
        <v>5</v>
      </c>
      <c r="B17" s="45"/>
      <c r="C17" s="42" t="s">
        <v>150</v>
      </c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3"/>
      <c r="W17" s="4"/>
      <c r="X17" s="4"/>
      <c r="Y17" s="4"/>
      <c r="Z17" s="4"/>
      <c r="AA17" s="4"/>
      <c r="AB17" s="4"/>
      <c r="AC17" s="44" t="s">
        <v>5</v>
      </c>
      <c r="AD17" s="45"/>
      <c r="AE17" s="42" t="s">
        <v>147</v>
      </c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3"/>
    </row>
    <row r="18" spans="1:50" ht="15.75" x14ac:dyDescent="0.25">
      <c r="A18" s="44" t="s">
        <v>6</v>
      </c>
      <c r="B18" s="45"/>
      <c r="C18" s="41" t="s">
        <v>153</v>
      </c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3"/>
      <c r="W18" s="4"/>
      <c r="X18" s="4"/>
      <c r="Y18" s="4"/>
      <c r="Z18" s="4"/>
      <c r="AA18" s="4"/>
      <c r="AB18" s="4"/>
      <c r="AC18" s="44" t="s">
        <v>6</v>
      </c>
      <c r="AD18" s="45"/>
      <c r="AE18" s="41" t="s">
        <v>171</v>
      </c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3"/>
    </row>
    <row r="19" spans="1:50" ht="15.75" x14ac:dyDescent="0.25">
      <c r="A19" s="44" t="s">
        <v>7</v>
      </c>
      <c r="B19" s="45"/>
      <c r="C19" s="41" t="s">
        <v>152</v>
      </c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3"/>
      <c r="W19" s="4"/>
      <c r="X19" s="4"/>
      <c r="Y19" s="4"/>
      <c r="Z19" s="4"/>
      <c r="AA19" s="4"/>
      <c r="AB19" s="4"/>
      <c r="AC19" s="44" t="s">
        <v>7</v>
      </c>
      <c r="AD19" s="45"/>
      <c r="AE19" s="41" t="s">
        <v>154</v>
      </c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3"/>
    </row>
    <row r="20" spans="1:50" ht="15.75" x14ac:dyDescent="0.25">
      <c r="A20" s="44" t="s">
        <v>8</v>
      </c>
      <c r="B20" s="45"/>
      <c r="C20" s="41" t="s">
        <v>159</v>
      </c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3"/>
      <c r="W20" s="4"/>
      <c r="X20" s="4"/>
      <c r="Y20" s="4"/>
      <c r="Z20" s="4"/>
      <c r="AA20" s="4"/>
      <c r="AB20" s="4"/>
      <c r="AC20" s="44" t="s">
        <v>8</v>
      </c>
      <c r="AD20" s="45"/>
      <c r="AE20" s="41" t="s">
        <v>160</v>
      </c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3"/>
    </row>
    <row r="21" spans="1:50" ht="16.5" thickBot="1" x14ac:dyDescent="0.3">
      <c r="A21" s="53" t="s">
        <v>9</v>
      </c>
      <c r="B21" s="54"/>
      <c r="C21" s="58" t="s">
        <v>157</v>
      </c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60"/>
      <c r="W21" s="4"/>
      <c r="X21" s="4"/>
      <c r="Y21" s="4"/>
      <c r="Z21" s="4"/>
      <c r="AA21" s="4"/>
      <c r="AB21" s="4"/>
      <c r="AC21" s="53" t="s">
        <v>9</v>
      </c>
      <c r="AD21" s="54"/>
      <c r="AE21" s="55" t="s">
        <v>163</v>
      </c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7"/>
    </row>
    <row r="22" spans="1:50" x14ac:dyDescent="0.2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</row>
    <row r="23" spans="1:50" x14ac:dyDescent="0.25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</row>
    <row r="24" spans="1:50" ht="15.75" thickBot="1" x14ac:dyDescent="0.3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</row>
    <row r="25" spans="1:50" ht="18.75" thickBot="1" x14ac:dyDescent="0.3">
      <c r="A25" s="46" t="s">
        <v>10</v>
      </c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8"/>
      <c r="W25" s="4"/>
      <c r="X25" s="4"/>
      <c r="Y25" s="4"/>
      <c r="Z25" s="4"/>
      <c r="AA25" s="4"/>
      <c r="AB25" s="4"/>
      <c r="AC25" s="46" t="s">
        <v>11</v>
      </c>
      <c r="AD25" s="47"/>
      <c r="AE25" s="47"/>
      <c r="AF25" s="47"/>
      <c r="AG25" s="47"/>
      <c r="AH25" s="47"/>
      <c r="AI25" s="47"/>
      <c r="AJ25" s="47"/>
      <c r="AK25" s="47"/>
      <c r="AL25" s="47"/>
      <c r="AM25" s="47"/>
      <c r="AN25" s="47"/>
      <c r="AO25" s="47"/>
      <c r="AP25" s="47"/>
      <c r="AQ25" s="47"/>
      <c r="AR25" s="47"/>
      <c r="AS25" s="47"/>
      <c r="AT25" s="47"/>
      <c r="AU25" s="47"/>
      <c r="AV25" s="47"/>
      <c r="AW25" s="47"/>
      <c r="AX25" s="48"/>
    </row>
    <row r="26" spans="1:50" ht="15.75" x14ac:dyDescent="0.25">
      <c r="A26" s="49" t="s">
        <v>4</v>
      </c>
      <c r="B26" s="50"/>
      <c r="C26" s="51" t="s">
        <v>148</v>
      </c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2"/>
      <c r="W26" s="4"/>
      <c r="X26" s="4"/>
      <c r="Y26" s="4"/>
      <c r="Z26" s="4"/>
      <c r="AA26" s="4"/>
      <c r="AB26" s="4"/>
      <c r="AC26" s="49" t="s">
        <v>4</v>
      </c>
      <c r="AD26" s="50"/>
      <c r="AE26" s="51" t="s">
        <v>155</v>
      </c>
      <c r="AF26" s="51"/>
      <c r="AG26" s="51"/>
      <c r="AH26" s="51"/>
      <c r="AI26" s="51"/>
      <c r="AJ26" s="51"/>
      <c r="AK26" s="51"/>
      <c r="AL26" s="51"/>
      <c r="AM26" s="51"/>
      <c r="AN26" s="51"/>
      <c r="AO26" s="51"/>
      <c r="AP26" s="51"/>
      <c r="AQ26" s="51"/>
      <c r="AR26" s="51"/>
      <c r="AS26" s="51"/>
      <c r="AT26" s="51"/>
      <c r="AU26" s="51"/>
      <c r="AV26" s="51"/>
      <c r="AW26" s="51"/>
      <c r="AX26" s="52"/>
    </row>
    <row r="27" spans="1:50" ht="15.75" x14ac:dyDescent="0.25">
      <c r="A27" s="44" t="s">
        <v>5</v>
      </c>
      <c r="B27" s="45"/>
      <c r="C27" s="42" t="s">
        <v>156</v>
      </c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3"/>
      <c r="W27" s="4"/>
      <c r="X27" s="4"/>
      <c r="Y27" s="4"/>
      <c r="Z27" s="4"/>
      <c r="AA27" s="4"/>
      <c r="AB27" s="4"/>
      <c r="AC27" s="44" t="s">
        <v>5</v>
      </c>
      <c r="AD27" s="45"/>
      <c r="AE27" s="42" t="s">
        <v>149</v>
      </c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3"/>
    </row>
    <row r="28" spans="1:50" ht="15.75" x14ac:dyDescent="0.25">
      <c r="A28" s="44" t="s">
        <v>6</v>
      </c>
      <c r="B28" s="45"/>
      <c r="C28" s="41" t="s">
        <v>170</v>
      </c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3"/>
      <c r="W28" s="4"/>
      <c r="X28" s="4"/>
      <c r="Y28" s="4"/>
      <c r="Z28" s="4"/>
      <c r="AA28" s="4"/>
      <c r="AB28" s="4"/>
      <c r="AC28" s="44" t="s">
        <v>6</v>
      </c>
      <c r="AD28" s="45"/>
      <c r="AE28" s="41" t="s">
        <v>168</v>
      </c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3"/>
    </row>
    <row r="29" spans="1:50" ht="15.75" x14ac:dyDescent="0.25">
      <c r="A29" s="44" t="s">
        <v>7</v>
      </c>
      <c r="B29" s="45"/>
      <c r="C29" s="41" t="s">
        <v>161</v>
      </c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3"/>
      <c r="W29" s="4"/>
      <c r="X29" s="4"/>
      <c r="Y29" s="4"/>
      <c r="Z29" s="4"/>
      <c r="AA29" s="4"/>
      <c r="AB29" s="4"/>
      <c r="AC29" s="44" t="s">
        <v>7</v>
      </c>
      <c r="AD29" s="45"/>
      <c r="AE29" s="41" t="s">
        <v>158</v>
      </c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3"/>
    </row>
    <row r="30" spans="1:50" ht="15.75" x14ac:dyDescent="0.25">
      <c r="A30" s="44" t="s">
        <v>8</v>
      </c>
      <c r="B30" s="45"/>
      <c r="C30" s="41" t="s">
        <v>169</v>
      </c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3"/>
      <c r="W30" s="4"/>
      <c r="X30" s="4"/>
      <c r="Y30" s="4"/>
      <c r="Z30" s="4"/>
      <c r="AA30" s="4"/>
      <c r="AB30" s="4"/>
      <c r="AC30" s="44" t="s">
        <v>8</v>
      </c>
      <c r="AD30" s="45"/>
      <c r="AE30" s="41" t="s">
        <v>162</v>
      </c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3"/>
    </row>
    <row r="31" spans="1:50" ht="16.5" thickBot="1" x14ac:dyDescent="0.3">
      <c r="A31" s="53" t="s">
        <v>9</v>
      </c>
      <c r="B31" s="54"/>
      <c r="C31" s="58" t="s">
        <v>165</v>
      </c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60"/>
      <c r="W31" s="4"/>
      <c r="X31" s="4"/>
      <c r="Y31" s="4"/>
      <c r="Z31" s="4"/>
      <c r="AA31" s="4"/>
      <c r="AB31" s="4"/>
      <c r="AC31" s="53" t="s">
        <v>9</v>
      </c>
      <c r="AD31" s="54"/>
      <c r="AE31" s="58" t="s">
        <v>164</v>
      </c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60"/>
    </row>
    <row r="32" spans="1:50" x14ac:dyDescent="0.2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</row>
    <row r="33" spans="1:50" x14ac:dyDescent="0.2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</row>
    <row r="34" spans="1:50" x14ac:dyDescent="0.2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</row>
    <row r="35" spans="1:50" x14ac:dyDescent="0.2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</row>
    <row r="36" spans="1:50" x14ac:dyDescent="0.25">
      <c r="A36" s="5" t="s">
        <v>12</v>
      </c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</row>
    <row r="37" spans="1:50" x14ac:dyDescent="0.25">
      <c r="A37" s="5" t="s">
        <v>13</v>
      </c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</row>
    <row r="38" spans="1:50" ht="15.75" x14ac:dyDescent="0.25">
      <c r="A38" s="6" t="s">
        <v>145</v>
      </c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</row>
    <row r="39" spans="1:50" x14ac:dyDescent="0.25">
      <c r="A39" s="5" t="s">
        <v>146</v>
      </c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</row>
    <row r="40" spans="1:50" x14ac:dyDescent="0.25">
      <c r="A40" s="5" t="s">
        <v>14</v>
      </c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</row>
    <row r="41" spans="1:50" ht="15.75" x14ac:dyDescent="0.25">
      <c r="A41" s="6" t="s">
        <v>15</v>
      </c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</row>
    <row r="42" spans="1:50" x14ac:dyDescent="0.25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</row>
    <row r="43" spans="1:50" x14ac:dyDescent="0.25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</row>
    <row r="44" spans="1:50" x14ac:dyDescent="0.25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</row>
    <row r="45" spans="1:50" x14ac:dyDescent="0.2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</row>
    <row r="46" spans="1:50" x14ac:dyDescent="0.25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</row>
  </sheetData>
  <mergeCells count="56">
    <mergeCell ref="A12:AX12"/>
    <mergeCell ref="A15:V15"/>
    <mergeCell ref="AC15:AX15"/>
    <mergeCell ref="A16:B16"/>
    <mergeCell ref="A17:B17"/>
    <mergeCell ref="C16:V16"/>
    <mergeCell ref="C17:V17"/>
    <mergeCell ref="AC16:AD16"/>
    <mergeCell ref="AE16:AX16"/>
    <mergeCell ref="AC17:AD17"/>
    <mergeCell ref="AE17:AX17"/>
    <mergeCell ref="C18:V18"/>
    <mergeCell ref="C19:V19"/>
    <mergeCell ref="C20:V20"/>
    <mergeCell ref="A26:B26"/>
    <mergeCell ref="C26:V26"/>
    <mergeCell ref="C21:V21"/>
    <mergeCell ref="A18:B18"/>
    <mergeCell ref="A19:B19"/>
    <mergeCell ref="A20:B20"/>
    <mergeCell ref="A21:B21"/>
    <mergeCell ref="AC18:AD18"/>
    <mergeCell ref="AE18:AX18"/>
    <mergeCell ref="AC19:AD19"/>
    <mergeCell ref="AE19:AX19"/>
    <mergeCell ref="AC20:AD20"/>
    <mergeCell ref="A27:B27"/>
    <mergeCell ref="C27:V27"/>
    <mergeCell ref="A28:B28"/>
    <mergeCell ref="C28:V28"/>
    <mergeCell ref="A29:B29"/>
    <mergeCell ref="C29:V29"/>
    <mergeCell ref="AC30:AD30"/>
    <mergeCell ref="AE30:AX30"/>
    <mergeCell ref="AC31:AD31"/>
    <mergeCell ref="AE31:AX31"/>
    <mergeCell ref="A30:B30"/>
    <mergeCell ref="A31:B31"/>
    <mergeCell ref="C31:V31"/>
    <mergeCell ref="C30:V30"/>
    <mergeCell ref="M8:AL8"/>
    <mergeCell ref="C9:AV9"/>
    <mergeCell ref="C10:AU10"/>
    <mergeCell ref="AE28:AX28"/>
    <mergeCell ref="AC29:AD29"/>
    <mergeCell ref="AE29:AX29"/>
    <mergeCell ref="AC25:AX25"/>
    <mergeCell ref="AC26:AD26"/>
    <mergeCell ref="AE26:AX26"/>
    <mergeCell ref="AC27:AD27"/>
    <mergeCell ref="AE27:AX27"/>
    <mergeCell ref="AC28:AD28"/>
    <mergeCell ref="AE20:AX20"/>
    <mergeCell ref="AC21:AD21"/>
    <mergeCell ref="A25:V25"/>
    <mergeCell ref="AE21:AX2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BR48"/>
  <sheetViews>
    <sheetView showGridLines="0" topLeftCell="A8" zoomScale="115" zoomScaleNormal="115" workbookViewId="0">
      <selection activeCell="M6" sqref="M6:AL6"/>
    </sheetView>
  </sheetViews>
  <sheetFormatPr baseColWidth="10" defaultColWidth="1.7109375" defaultRowHeight="15" x14ac:dyDescent="0.25"/>
  <cols>
    <col min="55" max="55" width="2.140625" bestFit="1" customWidth="1"/>
    <col min="57" max="57" width="2.140625" bestFit="1" customWidth="1"/>
    <col min="59" max="60" width="2.140625" bestFit="1" customWidth="1"/>
    <col min="61" max="61" width="12.7109375" bestFit="1" customWidth="1"/>
    <col min="62" max="63" width="2.140625" bestFit="1" customWidth="1"/>
    <col min="64" max="64" width="2.28515625" customWidth="1"/>
    <col min="65" max="65" width="2.140625" bestFit="1" customWidth="1"/>
    <col min="66" max="66" width="4.28515625" bestFit="1" customWidth="1"/>
  </cols>
  <sheetData>
    <row r="2" spans="1:50" ht="37.5" x14ac:dyDescent="0.7">
      <c r="L2" s="3" t="s">
        <v>0</v>
      </c>
    </row>
    <row r="3" spans="1:50" ht="29.25" x14ac:dyDescent="0.55000000000000004">
      <c r="M3" s="2"/>
      <c r="Q3" s="1" t="str">
        <f>Deckblatt!Q3</f>
        <v>10. attimo-Cup</v>
      </c>
    </row>
    <row r="6" spans="1:50" ht="15.75" x14ac:dyDescent="0.25">
      <c r="M6" s="94" t="s">
        <v>166</v>
      </c>
      <c r="N6" s="94"/>
      <c r="O6" s="94"/>
      <c r="P6" s="94"/>
      <c r="Q6" s="94"/>
      <c r="R6" s="94"/>
      <c r="S6" s="94"/>
      <c r="T6" s="94"/>
      <c r="U6" s="94"/>
      <c r="V6" s="94"/>
      <c r="W6" s="94"/>
      <c r="X6" s="94"/>
      <c r="Y6" s="94"/>
      <c r="Z6" s="94"/>
      <c r="AA6" s="94"/>
      <c r="AB6" s="94"/>
      <c r="AC6" s="94"/>
      <c r="AD6" s="94"/>
      <c r="AE6" s="94"/>
      <c r="AF6" s="94"/>
      <c r="AG6" s="94"/>
      <c r="AH6" s="94"/>
      <c r="AI6" s="94"/>
      <c r="AJ6" s="94"/>
      <c r="AK6" s="94"/>
      <c r="AL6" s="94"/>
    </row>
    <row r="7" spans="1:50" ht="15.75" x14ac:dyDescent="0.25">
      <c r="A7" s="94" t="s">
        <v>16</v>
      </c>
      <c r="B7" s="94"/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4"/>
      <c r="V7" s="94"/>
      <c r="W7" s="94"/>
      <c r="X7" s="94"/>
      <c r="Y7" s="94"/>
      <c r="Z7" s="94"/>
      <c r="AA7" s="94"/>
      <c r="AB7" s="94"/>
      <c r="AC7" s="94"/>
      <c r="AD7" s="94"/>
      <c r="AE7" s="94"/>
      <c r="AF7" s="94"/>
      <c r="AG7" s="94"/>
      <c r="AH7" s="94"/>
      <c r="AI7" s="94"/>
      <c r="AJ7" s="94"/>
      <c r="AK7" s="94"/>
      <c r="AL7" s="94"/>
      <c r="AM7" s="94"/>
      <c r="AN7" s="94"/>
      <c r="AO7" s="94"/>
      <c r="AP7" s="94"/>
      <c r="AQ7" s="94"/>
      <c r="AR7" s="94"/>
      <c r="AS7" s="94"/>
      <c r="AT7" s="94"/>
      <c r="AU7" s="94"/>
      <c r="AV7" s="94"/>
      <c r="AW7" s="94"/>
      <c r="AX7" s="94"/>
    </row>
    <row r="9" spans="1:50" ht="15.75" x14ac:dyDescent="0.25">
      <c r="A9" s="7"/>
      <c r="B9" s="90" t="s">
        <v>17</v>
      </c>
      <c r="C9" s="90"/>
      <c r="D9" s="90"/>
      <c r="E9" s="90"/>
      <c r="F9" s="90"/>
      <c r="G9" s="93">
        <v>0.41666666666666669</v>
      </c>
      <c r="H9" s="93"/>
      <c r="I9" s="93"/>
      <c r="J9" s="93"/>
      <c r="K9" s="93"/>
      <c r="L9" s="90" t="s">
        <v>18</v>
      </c>
      <c r="M9" s="90"/>
      <c r="N9" s="90"/>
      <c r="S9" s="90" t="s">
        <v>19</v>
      </c>
      <c r="T9" s="90"/>
      <c r="U9" s="90"/>
      <c r="V9" s="90"/>
      <c r="W9" s="90"/>
      <c r="X9" s="90"/>
      <c r="Y9" s="91">
        <v>1.0416666666666666E-2</v>
      </c>
      <c r="Z9" s="91"/>
      <c r="AA9" s="91"/>
      <c r="AB9" s="91"/>
      <c r="AC9" s="91"/>
      <c r="AD9" s="90" t="s">
        <v>20</v>
      </c>
      <c r="AE9" s="90"/>
      <c r="AF9" s="90"/>
      <c r="AJ9" s="7"/>
      <c r="AK9" s="90" t="s">
        <v>21</v>
      </c>
      <c r="AL9" s="90"/>
      <c r="AM9" s="90"/>
      <c r="AN9" s="90"/>
      <c r="AO9" s="90"/>
      <c r="AP9" s="91">
        <v>6.9444444444444447E-4</v>
      </c>
      <c r="AQ9" s="91"/>
      <c r="AR9" s="91"/>
      <c r="AS9" s="91"/>
      <c r="AT9" s="91"/>
      <c r="AU9" s="90" t="s">
        <v>20</v>
      </c>
      <c r="AV9" s="90"/>
      <c r="AW9" s="90"/>
    </row>
    <row r="10" spans="1:50" ht="15.75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</row>
    <row r="11" spans="1:50" ht="16.5" thickBot="1" x14ac:dyDescent="0.3">
      <c r="A11" s="7"/>
      <c r="B11" s="9" t="s">
        <v>22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</row>
    <row r="12" spans="1:50" ht="16.5" thickBot="1" x14ac:dyDescent="0.3">
      <c r="A12" s="7"/>
      <c r="B12" s="7"/>
      <c r="C12" s="7"/>
      <c r="D12" s="7"/>
      <c r="E12" s="7"/>
      <c r="F12" s="7"/>
      <c r="G12" s="7"/>
      <c r="H12" s="7"/>
      <c r="I12" s="7"/>
      <c r="J12" s="7"/>
      <c r="K12" s="95" t="s">
        <v>2</v>
      </c>
      <c r="L12" s="96"/>
      <c r="M12" s="96"/>
      <c r="N12" s="96"/>
      <c r="O12" s="96"/>
      <c r="P12" s="96"/>
      <c r="Q12" s="96"/>
      <c r="R12" s="96"/>
      <c r="S12" s="96"/>
      <c r="T12" s="96"/>
      <c r="U12" s="96"/>
      <c r="V12" s="96"/>
      <c r="W12" s="96"/>
      <c r="X12" s="96"/>
      <c r="Y12" s="96"/>
      <c r="Z12" s="96"/>
      <c r="AA12" s="96"/>
      <c r="AB12" s="96"/>
      <c r="AC12" s="96"/>
      <c r="AD12" s="96"/>
      <c r="AE12" s="96"/>
      <c r="AF12" s="96"/>
      <c r="AG12" s="96"/>
      <c r="AH12" s="96"/>
      <c r="AI12" s="96"/>
      <c r="AJ12" s="96"/>
      <c r="AK12" s="96"/>
      <c r="AL12" s="96"/>
      <c r="AM12" s="96"/>
      <c r="AN12" s="97"/>
      <c r="AO12" s="8"/>
      <c r="AP12" s="8"/>
      <c r="AQ12" s="8"/>
      <c r="AR12" s="8"/>
      <c r="AS12" s="8"/>
      <c r="AT12" s="8"/>
      <c r="AU12" s="8"/>
      <c r="AV12" s="8"/>
      <c r="AW12" s="8"/>
      <c r="AX12" s="8"/>
    </row>
    <row r="13" spans="1:50" ht="15.75" x14ac:dyDescent="0.25">
      <c r="A13" s="7"/>
      <c r="B13" s="7"/>
      <c r="C13" s="7"/>
      <c r="D13" s="7"/>
      <c r="E13" s="7"/>
      <c r="F13" s="7"/>
      <c r="G13" s="7"/>
      <c r="H13" s="7"/>
      <c r="I13" s="7"/>
      <c r="J13" s="7"/>
      <c r="K13" s="49" t="s">
        <v>4</v>
      </c>
      <c r="L13" s="98"/>
      <c r="M13" s="98"/>
      <c r="N13" s="51" t="str">
        <f>Deckblatt!C16</f>
        <v>SG 07 Untertürkheim</v>
      </c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1"/>
      <c r="AG13" s="51"/>
      <c r="AH13" s="51"/>
      <c r="AI13" s="51"/>
      <c r="AJ13" s="51"/>
      <c r="AK13" s="51"/>
      <c r="AL13" s="51"/>
      <c r="AM13" s="51"/>
      <c r="AN13" s="52"/>
      <c r="AO13" s="7"/>
      <c r="AP13" s="7"/>
      <c r="AQ13" s="7"/>
      <c r="AR13" s="7"/>
      <c r="AS13" s="7"/>
      <c r="AT13" s="7"/>
      <c r="AU13" s="7"/>
      <c r="AV13" s="7"/>
      <c r="AW13" s="7"/>
      <c r="AX13" s="7"/>
    </row>
    <row r="14" spans="1:50" ht="15.75" x14ac:dyDescent="0.25">
      <c r="A14" s="7"/>
      <c r="B14" s="7"/>
      <c r="C14" s="7"/>
      <c r="D14" s="7"/>
      <c r="E14" s="7"/>
      <c r="F14" s="7"/>
      <c r="G14" s="7"/>
      <c r="H14" s="7"/>
      <c r="I14" s="7"/>
      <c r="J14" s="7"/>
      <c r="K14" s="44" t="s">
        <v>5</v>
      </c>
      <c r="L14" s="90"/>
      <c r="M14" s="90"/>
      <c r="N14" s="42" t="str">
        <f>Deckblatt!C17</f>
        <v>Borussia Dortmund</v>
      </c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3"/>
      <c r="AO14" s="7"/>
      <c r="AP14" s="7"/>
      <c r="AQ14" s="7"/>
      <c r="AR14" s="7"/>
      <c r="AS14" s="7"/>
      <c r="AT14" s="7"/>
      <c r="AU14" s="7"/>
      <c r="AV14" s="7"/>
      <c r="AW14" s="7"/>
      <c r="AX14" s="7"/>
    </row>
    <row r="15" spans="1:50" ht="15.75" x14ac:dyDescent="0.25">
      <c r="A15" s="7"/>
      <c r="B15" s="7"/>
      <c r="C15" s="7"/>
      <c r="D15" s="7"/>
      <c r="E15" s="7"/>
      <c r="F15" s="7"/>
      <c r="G15" s="7"/>
      <c r="H15" s="7"/>
      <c r="I15" s="7"/>
      <c r="J15" s="7"/>
      <c r="K15" s="44" t="s">
        <v>6</v>
      </c>
      <c r="L15" s="90"/>
      <c r="M15" s="90"/>
      <c r="N15" s="42" t="str">
        <f>Deckblatt!C18</f>
        <v>SV Fellbach</v>
      </c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3"/>
      <c r="AO15" s="7"/>
      <c r="AP15" s="7"/>
      <c r="AQ15" s="7"/>
      <c r="AR15" s="7"/>
      <c r="AS15" s="7"/>
      <c r="AT15" s="7"/>
      <c r="AU15" s="7"/>
      <c r="AV15" s="7"/>
      <c r="AW15" s="7"/>
      <c r="AX15" s="7"/>
    </row>
    <row r="16" spans="1:50" ht="15.75" x14ac:dyDescent="0.25">
      <c r="A16" s="7"/>
      <c r="B16" s="7"/>
      <c r="C16" s="7"/>
      <c r="D16" s="7"/>
      <c r="E16" s="7"/>
      <c r="F16" s="7"/>
      <c r="G16" s="7"/>
      <c r="H16" s="7"/>
      <c r="I16" s="7"/>
      <c r="J16" s="7"/>
      <c r="K16" s="44" t="s">
        <v>7</v>
      </c>
      <c r="L16" s="90"/>
      <c r="M16" s="90"/>
      <c r="N16" s="42" t="str">
        <f>Deckblatt!C19</f>
        <v>SK Rapid Wien</v>
      </c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3"/>
      <c r="AO16" s="7"/>
      <c r="AP16" s="7"/>
      <c r="AQ16" s="7"/>
      <c r="AR16" s="7"/>
      <c r="AS16" s="7"/>
      <c r="AT16" s="7"/>
      <c r="AU16" s="7"/>
      <c r="AV16" s="7"/>
      <c r="AW16" s="7"/>
      <c r="AX16" s="7"/>
    </row>
    <row r="17" spans="1:70" ht="15.75" x14ac:dyDescent="0.25">
      <c r="A17" s="7"/>
      <c r="B17" s="7"/>
      <c r="C17" s="7"/>
      <c r="D17" s="7"/>
      <c r="E17" s="7"/>
      <c r="F17" s="7"/>
      <c r="G17" s="7"/>
      <c r="H17" s="7"/>
      <c r="I17" s="7"/>
      <c r="J17" s="7"/>
      <c r="K17" s="44" t="s">
        <v>8</v>
      </c>
      <c r="L17" s="90"/>
      <c r="M17" s="90"/>
      <c r="N17" s="42" t="str">
        <f>Deckblatt!C20</f>
        <v>Fortuna Köln</v>
      </c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3"/>
      <c r="AO17" s="7"/>
      <c r="AP17" s="7"/>
      <c r="AQ17" s="7"/>
      <c r="AR17" s="7"/>
      <c r="AS17" s="7"/>
      <c r="AT17" s="7"/>
      <c r="AU17" s="7"/>
      <c r="AV17" s="7"/>
      <c r="AW17" s="7"/>
      <c r="AX17" s="7"/>
    </row>
    <row r="18" spans="1:70" ht="16.5" thickBot="1" x14ac:dyDescent="0.3">
      <c r="A18" s="7"/>
      <c r="B18" s="7"/>
      <c r="C18" s="7"/>
      <c r="D18" s="7"/>
      <c r="E18" s="7"/>
      <c r="F18" s="7"/>
      <c r="G18" s="7"/>
      <c r="H18" s="7"/>
      <c r="I18" s="7"/>
      <c r="J18" s="7"/>
      <c r="K18" s="53" t="s">
        <v>9</v>
      </c>
      <c r="L18" s="92"/>
      <c r="M18" s="92"/>
      <c r="N18" s="59" t="str">
        <f>Deckblatt!C21</f>
        <v>LASK Linz</v>
      </c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59"/>
      <c r="AA18" s="59"/>
      <c r="AB18" s="59"/>
      <c r="AC18" s="59"/>
      <c r="AD18" s="59"/>
      <c r="AE18" s="59"/>
      <c r="AF18" s="59"/>
      <c r="AG18" s="59"/>
      <c r="AH18" s="59"/>
      <c r="AI18" s="59"/>
      <c r="AJ18" s="59"/>
      <c r="AK18" s="59"/>
      <c r="AL18" s="59"/>
      <c r="AM18" s="59"/>
      <c r="AN18" s="60"/>
      <c r="AO18" s="7"/>
      <c r="AP18" s="7"/>
      <c r="AQ18" s="7"/>
      <c r="AR18" s="7"/>
      <c r="AS18" s="7"/>
      <c r="AT18" s="7"/>
      <c r="AU18" s="7"/>
      <c r="AV18" s="7"/>
      <c r="AW18" s="7"/>
      <c r="AX18" s="7"/>
    </row>
    <row r="19" spans="1:70" ht="15.75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</row>
    <row r="20" spans="1:70" ht="16.5" thickBot="1" x14ac:dyDescent="0.3">
      <c r="A20" s="7"/>
      <c r="B20" s="9" t="s">
        <v>23</v>
      </c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BA20" s="36"/>
      <c r="BB20" s="36"/>
      <c r="BC20" s="36"/>
      <c r="BD20" s="36"/>
      <c r="BE20" s="36"/>
      <c r="BF20" s="36"/>
      <c r="BG20" s="36"/>
      <c r="BH20" s="36"/>
      <c r="BI20" s="36"/>
      <c r="BJ20" s="36"/>
      <c r="BK20" s="36"/>
      <c r="BL20" s="36"/>
      <c r="BM20" s="36"/>
      <c r="BN20" s="36"/>
      <c r="BO20" s="36"/>
      <c r="BP20" s="36"/>
      <c r="BQ20" s="36"/>
      <c r="BR20" s="36"/>
    </row>
    <row r="21" spans="1:70" ht="16.5" thickBot="1" x14ac:dyDescent="0.3">
      <c r="A21" s="7"/>
      <c r="B21" s="89" t="s">
        <v>24</v>
      </c>
      <c r="C21" s="86"/>
      <c r="D21" s="86" t="s">
        <v>25</v>
      </c>
      <c r="E21" s="86"/>
      <c r="F21" s="86"/>
      <c r="G21" s="86"/>
      <c r="H21" s="86"/>
      <c r="I21" s="86" t="s">
        <v>26</v>
      </c>
      <c r="J21" s="86"/>
      <c r="K21" s="86"/>
      <c r="L21" s="86"/>
      <c r="M21" s="86"/>
      <c r="N21" s="86"/>
      <c r="O21" s="86"/>
      <c r="P21" s="86"/>
      <c r="Q21" s="86"/>
      <c r="R21" s="86"/>
      <c r="S21" s="86"/>
      <c r="T21" s="86"/>
      <c r="U21" s="86"/>
      <c r="V21" s="86"/>
      <c r="W21" s="86"/>
      <c r="X21" s="86"/>
      <c r="Y21" s="86"/>
      <c r="Z21" s="86"/>
      <c r="AA21" s="86"/>
      <c r="AB21" s="86"/>
      <c r="AC21" s="86"/>
      <c r="AD21" s="86"/>
      <c r="AE21" s="86"/>
      <c r="AF21" s="86"/>
      <c r="AG21" s="86"/>
      <c r="AH21" s="86"/>
      <c r="AI21" s="86"/>
      <c r="AJ21" s="86"/>
      <c r="AK21" s="86"/>
      <c r="AL21" s="86"/>
      <c r="AM21" s="86"/>
      <c r="AN21" s="86"/>
      <c r="AO21" s="86"/>
      <c r="AP21" s="86" t="s">
        <v>27</v>
      </c>
      <c r="AQ21" s="86"/>
      <c r="AR21" s="86"/>
      <c r="AS21" s="86"/>
      <c r="AT21" s="86"/>
      <c r="AU21" s="83"/>
      <c r="AV21" s="84"/>
      <c r="AW21" s="85"/>
      <c r="AX21" s="7"/>
      <c r="BA21" s="36"/>
      <c r="BB21" s="36"/>
      <c r="BC21" s="36"/>
      <c r="BD21" s="36"/>
      <c r="BE21" s="36"/>
      <c r="BF21" s="36"/>
      <c r="BG21" s="36"/>
      <c r="BH21" s="36"/>
      <c r="BI21" s="36"/>
      <c r="BJ21" s="36"/>
      <c r="BK21" s="36"/>
      <c r="BL21" s="36"/>
      <c r="BM21" s="36"/>
      <c r="BN21" s="36"/>
      <c r="BO21" s="36"/>
      <c r="BP21" s="36"/>
      <c r="BQ21" s="36"/>
      <c r="BR21" s="36"/>
    </row>
    <row r="22" spans="1:70" ht="15.75" x14ac:dyDescent="0.25">
      <c r="A22" s="7"/>
      <c r="B22" s="88">
        <v>1</v>
      </c>
      <c r="C22" s="79"/>
      <c r="D22" s="81">
        <f>G9</f>
        <v>0.41666666666666669</v>
      </c>
      <c r="E22" s="79"/>
      <c r="F22" s="79"/>
      <c r="G22" s="79"/>
      <c r="H22" s="79"/>
      <c r="I22" s="79" t="str">
        <f>N13</f>
        <v>SG 07 Untertürkheim</v>
      </c>
      <c r="J22" s="79"/>
      <c r="K22" s="79"/>
      <c r="L22" s="79"/>
      <c r="M22" s="79"/>
      <c r="N22" s="79"/>
      <c r="O22" s="79"/>
      <c r="P22" s="79"/>
      <c r="Q22" s="79"/>
      <c r="R22" s="79"/>
      <c r="S22" s="79"/>
      <c r="T22" s="79"/>
      <c r="U22" s="79"/>
      <c r="V22" s="79"/>
      <c r="W22" s="79"/>
      <c r="X22" s="79"/>
      <c r="Y22" s="15" t="s">
        <v>29</v>
      </c>
      <c r="Z22" s="79" t="str">
        <f>N14</f>
        <v>Borussia Dortmund</v>
      </c>
      <c r="AA22" s="79"/>
      <c r="AB22" s="79"/>
      <c r="AC22" s="79"/>
      <c r="AD22" s="79"/>
      <c r="AE22" s="79"/>
      <c r="AF22" s="79"/>
      <c r="AG22" s="79"/>
      <c r="AH22" s="79"/>
      <c r="AI22" s="79"/>
      <c r="AJ22" s="79"/>
      <c r="AK22" s="79"/>
      <c r="AL22" s="79"/>
      <c r="AM22" s="79"/>
      <c r="AN22" s="79"/>
      <c r="AO22" s="79"/>
      <c r="AP22" s="79"/>
      <c r="AQ22" s="79"/>
      <c r="AR22" s="14" t="s">
        <v>28</v>
      </c>
      <c r="AS22" s="79"/>
      <c r="AT22" s="79"/>
      <c r="AU22" s="79"/>
      <c r="AV22" s="79"/>
      <c r="AW22" s="80"/>
      <c r="AX22" s="7"/>
      <c r="BA22" s="36"/>
      <c r="BB22" s="36"/>
      <c r="BC22" s="36">
        <f>IF(ISBLANK($AP22),0,IF($AP22&gt;$AS22,3,IF($AP22=$AS22,1,0)))</f>
        <v>0</v>
      </c>
      <c r="BD22" s="36"/>
      <c r="BE22" s="36">
        <f>IF(ISBLANK($AS22),0,IF($AP22&lt;$AS22,3,IF($AP22=$AS22,1,0)))</f>
        <v>0</v>
      </c>
      <c r="BF22" s="36"/>
      <c r="BG22" s="37">
        <f t="shared" ref="BG22:BG27" ca="1" si="0">6-$BH22</f>
        <v>1</v>
      </c>
      <c r="BH22" s="37">
        <f ca="1">IF(BN22&gt;BN23,1,0)+IF(BN22&gt;BN24,1,0)+IF(BN22&gt;BN25,1,0)+IF(BN22&gt;BN26,1,0)+IF(BN22&gt;BN27,1,0)</f>
        <v>5</v>
      </c>
      <c r="BI22" s="37" t="str">
        <f>N13</f>
        <v>SG 07 Untertürkheim</v>
      </c>
      <c r="BJ22" s="37">
        <f ca="1">SUMIF($I$22:$X$36,$BI22,$BC$22:$BC$36)+SUMIF($Z$22:$AO$36,$BI22,$BE$22:$BE$36)</f>
        <v>0</v>
      </c>
      <c r="BK22" s="37">
        <f ca="1">SUMIF($I$22:$X$36,$BI22,$AP$22:$AQ$36)+SUMIF($Z$22:$AO$36,$BI22,$AS$22:$AT$36)</f>
        <v>0</v>
      </c>
      <c r="BL22" s="37">
        <f t="shared" ref="BL22:BL27" ca="1" si="1">SUMIF($I$22:$X$36,$BI22,$AS$22:$AT$36)+SUMIF($Z$22:$AO$36,$BI22,$AP$22:$AQ$36)</f>
        <v>0</v>
      </c>
      <c r="BM22" s="37">
        <f t="shared" ref="BM22:BM27" ca="1" si="2">$BK22-$BL22</f>
        <v>0</v>
      </c>
      <c r="BN22" s="37">
        <f ca="1">$BJ22*1000000+$BM22*10000+$BK22+0.6</f>
        <v>0.6</v>
      </c>
      <c r="BO22" s="37"/>
      <c r="BP22" s="37"/>
      <c r="BQ22" s="36"/>
      <c r="BR22" s="36"/>
    </row>
    <row r="23" spans="1:70" ht="15.75" x14ac:dyDescent="0.25">
      <c r="A23" s="7"/>
      <c r="B23" s="72">
        <v>1</v>
      </c>
      <c r="C23" s="61"/>
      <c r="D23" s="82">
        <f>D22+$Y$9+$AP$9</f>
        <v>0.42777777777777781</v>
      </c>
      <c r="E23" s="61"/>
      <c r="F23" s="61"/>
      <c r="G23" s="61"/>
      <c r="H23" s="61"/>
      <c r="I23" s="61" t="str">
        <f>N15</f>
        <v>SV Fellbach</v>
      </c>
      <c r="J23" s="61"/>
      <c r="K23" s="61"/>
      <c r="L23" s="61"/>
      <c r="M23" s="61"/>
      <c r="N23" s="61"/>
      <c r="O23" s="61"/>
      <c r="P23" s="61"/>
      <c r="Q23" s="61"/>
      <c r="R23" s="61"/>
      <c r="S23" s="61"/>
      <c r="T23" s="61"/>
      <c r="U23" s="61"/>
      <c r="V23" s="61"/>
      <c r="W23" s="61"/>
      <c r="X23" s="61"/>
      <c r="Y23" s="10" t="s">
        <v>29</v>
      </c>
      <c r="Z23" s="61" t="str">
        <f>N16</f>
        <v>SK Rapid Wien</v>
      </c>
      <c r="AA23" s="61"/>
      <c r="AB23" s="61"/>
      <c r="AC23" s="61"/>
      <c r="AD23" s="61"/>
      <c r="AE23" s="61"/>
      <c r="AF23" s="61"/>
      <c r="AG23" s="61"/>
      <c r="AH23" s="61"/>
      <c r="AI23" s="61"/>
      <c r="AJ23" s="61"/>
      <c r="AK23" s="61"/>
      <c r="AL23" s="61"/>
      <c r="AM23" s="61"/>
      <c r="AN23" s="61"/>
      <c r="AO23" s="61"/>
      <c r="AP23" s="61"/>
      <c r="AQ23" s="61"/>
      <c r="AR23" s="10" t="s">
        <v>28</v>
      </c>
      <c r="AS23" s="61"/>
      <c r="AT23" s="61"/>
      <c r="AU23" s="61"/>
      <c r="AV23" s="61"/>
      <c r="AW23" s="69"/>
      <c r="AX23" s="7"/>
      <c r="BA23" s="36"/>
      <c r="BB23" s="36"/>
      <c r="BC23" s="36">
        <f t="shared" ref="BC23:BC36" si="3">IF(ISBLANK($AP23),0,IF($AP23&gt;$AS23,3,IF($AP23=$AS23,1,0)))</f>
        <v>0</v>
      </c>
      <c r="BD23" s="36"/>
      <c r="BE23" s="36">
        <f t="shared" ref="BE23:BE36" si="4">IF(ISBLANK($AS23),0,IF($AP23&lt;$AS23,3,IF($AP23=$AS23,1,0)))</f>
        <v>0</v>
      </c>
      <c r="BF23" s="36"/>
      <c r="BG23" s="37">
        <f t="shared" ca="1" si="0"/>
        <v>2</v>
      </c>
      <c r="BH23" s="37">
        <f ca="1">IF(BN23&gt;BN24,1,0)+IF(BN23&gt;BN25,1,0)+IF(BN23&gt;BN26,1,0)+IF(BN23&gt;BN27,1,0)+IF(BN23&gt;BN22,1,0)</f>
        <v>4</v>
      </c>
      <c r="BI23" s="37" t="str">
        <f t="shared" ref="BI23:BI27" si="5">N14</f>
        <v>Borussia Dortmund</v>
      </c>
      <c r="BJ23" s="37">
        <f t="shared" ref="BJ23:BJ27" ca="1" si="6">SUMIF($I$22:$X$36,$BI23,$BC$22:$BC$36)+SUMIF($Z$22:$AO$36,$BI23,$BE$22:$BE$36)</f>
        <v>0</v>
      </c>
      <c r="BK23" s="37">
        <f t="shared" ref="BK23:BK27" ca="1" si="7">SUMIF($I$22:$X$36,$BI23,$AP$22:$AQ$36)+SUMIF($Z$22:$AO$36,$BI23,$AS$22:$AT$36)</f>
        <v>0</v>
      </c>
      <c r="BL23" s="37">
        <f t="shared" ca="1" si="1"/>
        <v>0</v>
      </c>
      <c r="BM23" s="37">
        <f t="shared" ca="1" si="2"/>
        <v>0</v>
      </c>
      <c r="BN23" s="37">
        <f ca="1">$BJ23*1000000+$BM23*10000+$BK23+0.5</f>
        <v>0.5</v>
      </c>
      <c r="BO23" s="37"/>
      <c r="BP23" s="37"/>
      <c r="BQ23" s="36"/>
      <c r="BR23" s="36"/>
    </row>
    <row r="24" spans="1:70" ht="16.5" thickBot="1" x14ac:dyDescent="0.3">
      <c r="A24" s="7"/>
      <c r="B24" s="73">
        <v>1</v>
      </c>
      <c r="C24" s="65"/>
      <c r="D24" s="87">
        <f>D23+$Y$9+$AP$9</f>
        <v>0.43888888888888894</v>
      </c>
      <c r="E24" s="65"/>
      <c r="F24" s="65"/>
      <c r="G24" s="65"/>
      <c r="H24" s="65"/>
      <c r="I24" s="65" t="str">
        <f>N17</f>
        <v>Fortuna Köln</v>
      </c>
      <c r="J24" s="65"/>
      <c r="K24" s="65"/>
      <c r="L24" s="65"/>
      <c r="M24" s="65"/>
      <c r="N24" s="65"/>
      <c r="O24" s="65"/>
      <c r="P24" s="65"/>
      <c r="Q24" s="65"/>
      <c r="R24" s="65"/>
      <c r="S24" s="65"/>
      <c r="T24" s="65"/>
      <c r="U24" s="65"/>
      <c r="V24" s="65"/>
      <c r="W24" s="65"/>
      <c r="X24" s="65"/>
      <c r="Y24" s="12" t="s">
        <v>29</v>
      </c>
      <c r="Z24" s="65" t="str">
        <f>N18</f>
        <v>LASK Linz</v>
      </c>
      <c r="AA24" s="65"/>
      <c r="AB24" s="65"/>
      <c r="AC24" s="65"/>
      <c r="AD24" s="65"/>
      <c r="AE24" s="65"/>
      <c r="AF24" s="65"/>
      <c r="AG24" s="65"/>
      <c r="AH24" s="65"/>
      <c r="AI24" s="65"/>
      <c r="AJ24" s="65"/>
      <c r="AK24" s="65"/>
      <c r="AL24" s="65"/>
      <c r="AM24" s="65"/>
      <c r="AN24" s="65"/>
      <c r="AO24" s="65"/>
      <c r="AP24" s="65"/>
      <c r="AQ24" s="65"/>
      <c r="AR24" s="12" t="s">
        <v>28</v>
      </c>
      <c r="AS24" s="65"/>
      <c r="AT24" s="65"/>
      <c r="AU24" s="65"/>
      <c r="AV24" s="65"/>
      <c r="AW24" s="78"/>
      <c r="AX24" s="7"/>
      <c r="BA24" s="36"/>
      <c r="BB24" s="36"/>
      <c r="BC24" s="36">
        <f t="shared" si="3"/>
        <v>0</v>
      </c>
      <c r="BD24" s="36"/>
      <c r="BE24" s="36">
        <f t="shared" si="4"/>
        <v>0</v>
      </c>
      <c r="BF24" s="36"/>
      <c r="BG24" s="37">
        <f t="shared" ca="1" si="0"/>
        <v>3</v>
      </c>
      <c r="BH24" s="37">
        <f ca="1">IF(BN24&gt;BN25,1,0)+IF(BN24&gt;BN26,1,0)+IF(BN24&gt;BN27,1,0)+IF(BN24&gt;BN22,1,0)+IF(BN24&gt;BN23,1,0)</f>
        <v>3</v>
      </c>
      <c r="BI24" s="37" t="str">
        <f t="shared" si="5"/>
        <v>SV Fellbach</v>
      </c>
      <c r="BJ24" s="37">
        <f t="shared" ca="1" si="6"/>
        <v>0</v>
      </c>
      <c r="BK24" s="37">
        <f t="shared" ca="1" si="7"/>
        <v>0</v>
      </c>
      <c r="BL24" s="37">
        <f t="shared" ca="1" si="1"/>
        <v>0</v>
      </c>
      <c r="BM24" s="37">
        <f t="shared" ca="1" si="2"/>
        <v>0</v>
      </c>
      <c r="BN24" s="37">
        <f ca="1">$BJ24*1000000+$BM24*10000+$BK24+0.4</f>
        <v>0.4</v>
      </c>
      <c r="BO24" s="37"/>
      <c r="BP24" s="37"/>
      <c r="BQ24" s="36"/>
      <c r="BR24" s="36"/>
    </row>
    <row r="25" spans="1:70" ht="15.75" x14ac:dyDescent="0.25">
      <c r="A25" s="7"/>
      <c r="B25" s="88">
        <v>1</v>
      </c>
      <c r="C25" s="79"/>
      <c r="D25" s="81">
        <f t="shared" ref="D25:D35" si="8">D24+$Y$9+$AP$9</f>
        <v>0.45000000000000007</v>
      </c>
      <c r="E25" s="79"/>
      <c r="F25" s="79"/>
      <c r="G25" s="79"/>
      <c r="H25" s="79"/>
      <c r="I25" s="79" t="str">
        <f>N13</f>
        <v>SG 07 Untertürkheim</v>
      </c>
      <c r="J25" s="79"/>
      <c r="K25" s="79"/>
      <c r="L25" s="79"/>
      <c r="M25" s="79"/>
      <c r="N25" s="79"/>
      <c r="O25" s="79"/>
      <c r="P25" s="79"/>
      <c r="Q25" s="79"/>
      <c r="R25" s="79"/>
      <c r="S25" s="79"/>
      <c r="T25" s="79"/>
      <c r="U25" s="79"/>
      <c r="V25" s="79"/>
      <c r="W25" s="79"/>
      <c r="X25" s="79"/>
      <c r="Y25" s="14" t="s">
        <v>29</v>
      </c>
      <c r="Z25" s="79" t="str">
        <f>N15</f>
        <v>SV Fellbach</v>
      </c>
      <c r="AA25" s="79"/>
      <c r="AB25" s="79"/>
      <c r="AC25" s="79"/>
      <c r="AD25" s="79"/>
      <c r="AE25" s="79"/>
      <c r="AF25" s="79"/>
      <c r="AG25" s="79"/>
      <c r="AH25" s="79"/>
      <c r="AI25" s="79"/>
      <c r="AJ25" s="79"/>
      <c r="AK25" s="79"/>
      <c r="AL25" s="79"/>
      <c r="AM25" s="79"/>
      <c r="AN25" s="79"/>
      <c r="AO25" s="79"/>
      <c r="AP25" s="79"/>
      <c r="AQ25" s="79"/>
      <c r="AR25" s="14" t="s">
        <v>28</v>
      </c>
      <c r="AS25" s="79"/>
      <c r="AT25" s="79"/>
      <c r="AU25" s="79"/>
      <c r="AV25" s="79"/>
      <c r="AW25" s="80"/>
      <c r="AX25" s="7"/>
      <c r="BA25" s="36"/>
      <c r="BB25" s="36"/>
      <c r="BC25" s="36">
        <f t="shared" si="3"/>
        <v>0</v>
      </c>
      <c r="BD25" s="36"/>
      <c r="BE25" s="36">
        <f t="shared" si="4"/>
        <v>0</v>
      </c>
      <c r="BF25" s="36"/>
      <c r="BG25" s="37">
        <f t="shared" ca="1" si="0"/>
        <v>4</v>
      </c>
      <c r="BH25" s="37">
        <f ca="1">IF(BN25&gt;BN26,1,0)+IF(BN25&gt;BN27,1,0)+IF(BN25&gt;BN22,1,0)+IF(BN25&gt;BN23,1,0)+IF(BN25&gt;BN24,1,0)</f>
        <v>2</v>
      </c>
      <c r="BI25" s="37" t="str">
        <f t="shared" si="5"/>
        <v>SK Rapid Wien</v>
      </c>
      <c r="BJ25" s="37">
        <f t="shared" ca="1" si="6"/>
        <v>0</v>
      </c>
      <c r="BK25" s="37">
        <f t="shared" ca="1" si="7"/>
        <v>0</v>
      </c>
      <c r="BL25" s="37">
        <f t="shared" ca="1" si="1"/>
        <v>0</v>
      </c>
      <c r="BM25" s="37">
        <f t="shared" ca="1" si="2"/>
        <v>0</v>
      </c>
      <c r="BN25" s="37">
        <f ca="1">$BJ25*1000000+$BM25*10000+$BK25+0.3</f>
        <v>0.3</v>
      </c>
      <c r="BO25" s="37"/>
      <c r="BP25" s="37"/>
      <c r="BQ25" s="36"/>
      <c r="BR25" s="36"/>
    </row>
    <row r="26" spans="1:70" ht="15.75" x14ac:dyDescent="0.25">
      <c r="A26" s="7"/>
      <c r="B26" s="72">
        <v>1</v>
      </c>
      <c r="C26" s="61"/>
      <c r="D26" s="82">
        <f t="shared" si="8"/>
        <v>0.46111111111111119</v>
      </c>
      <c r="E26" s="61"/>
      <c r="F26" s="61"/>
      <c r="G26" s="61"/>
      <c r="H26" s="61"/>
      <c r="I26" s="61" t="str">
        <f>N14</f>
        <v>Borussia Dortmund</v>
      </c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10" t="s">
        <v>29</v>
      </c>
      <c r="Z26" s="61" t="str">
        <f>N17</f>
        <v>Fortuna Köln</v>
      </c>
      <c r="AA26" s="61"/>
      <c r="AB26" s="61"/>
      <c r="AC26" s="61"/>
      <c r="AD26" s="61"/>
      <c r="AE26" s="61"/>
      <c r="AF26" s="61"/>
      <c r="AG26" s="61"/>
      <c r="AH26" s="61"/>
      <c r="AI26" s="61"/>
      <c r="AJ26" s="61"/>
      <c r="AK26" s="61"/>
      <c r="AL26" s="61"/>
      <c r="AM26" s="61"/>
      <c r="AN26" s="61"/>
      <c r="AO26" s="61"/>
      <c r="AP26" s="61"/>
      <c r="AQ26" s="61"/>
      <c r="AR26" s="10" t="s">
        <v>28</v>
      </c>
      <c r="AS26" s="61"/>
      <c r="AT26" s="61"/>
      <c r="AU26" s="61"/>
      <c r="AV26" s="61"/>
      <c r="AW26" s="69"/>
      <c r="AX26" s="7"/>
      <c r="BA26" s="36"/>
      <c r="BB26" s="36"/>
      <c r="BC26" s="36">
        <f t="shared" si="3"/>
        <v>0</v>
      </c>
      <c r="BD26" s="36"/>
      <c r="BE26" s="36">
        <f t="shared" si="4"/>
        <v>0</v>
      </c>
      <c r="BF26" s="36"/>
      <c r="BG26" s="37">
        <f t="shared" ca="1" si="0"/>
        <v>5</v>
      </c>
      <c r="BH26" s="37">
        <f ca="1">IF(BN26&gt;BN27,1,0)+IF(BN26&gt;BN22,1,0)+IF(BN26&gt;BN23,1,0)+IF(BN26&gt;BN24,1,0)+IF(BN26&gt;BN25,1,0)</f>
        <v>1</v>
      </c>
      <c r="BI26" s="37" t="str">
        <f t="shared" si="5"/>
        <v>Fortuna Köln</v>
      </c>
      <c r="BJ26" s="37">
        <f t="shared" ca="1" si="6"/>
        <v>0</v>
      </c>
      <c r="BK26" s="37">
        <f t="shared" ca="1" si="7"/>
        <v>0</v>
      </c>
      <c r="BL26" s="37">
        <f t="shared" ca="1" si="1"/>
        <v>0</v>
      </c>
      <c r="BM26" s="37">
        <f t="shared" ca="1" si="2"/>
        <v>0</v>
      </c>
      <c r="BN26" s="37">
        <f ca="1">$BJ26*1000000+$BM26*10000+$BK26+0.2</f>
        <v>0.2</v>
      </c>
      <c r="BO26" s="37"/>
      <c r="BP26" s="37"/>
      <c r="BQ26" s="36"/>
      <c r="BR26" s="36"/>
    </row>
    <row r="27" spans="1:70" ht="16.5" thickBot="1" x14ac:dyDescent="0.3">
      <c r="A27" s="7"/>
      <c r="B27" s="73">
        <v>1</v>
      </c>
      <c r="C27" s="65"/>
      <c r="D27" s="87">
        <f t="shared" si="8"/>
        <v>0.47222222222222232</v>
      </c>
      <c r="E27" s="65"/>
      <c r="F27" s="65"/>
      <c r="G27" s="65"/>
      <c r="H27" s="65"/>
      <c r="I27" s="65" t="str">
        <f>N16</f>
        <v>SK Rapid Wien</v>
      </c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5"/>
      <c r="X27" s="65"/>
      <c r="Y27" s="12" t="s">
        <v>29</v>
      </c>
      <c r="Z27" s="65" t="str">
        <f>N18</f>
        <v>LASK Linz</v>
      </c>
      <c r="AA27" s="65"/>
      <c r="AB27" s="65"/>
      <c r="AC27" s="65"/>
      <c r="AD27" s="65"/>
      <c r="AE27" s="65"/>
      <c r="AF27" s="65"/>
      <c r="AG27" s="65"/>
      <c r="AH27" s="65"/>
      <c r="AI27" s="65"/>
      <c r="AJ27" s="65"/>
      <c r="AK27" s="65"/>
      <c r="AL27" s="65"/>
      <c r="AM27" s="65"/>
      <c r="AN27" s="65"/>
      <c r="AO27" s="65"/>
      <c r="AP27" s="65"/>
      <c r="AQ27" s="65"/>
      <c r="AR27" s="12" t="s">
        <v>28</v>
      </c>
      <c r="AS27" s="65"/>
      <c r="AT27" s="65"/>
      <c r="AU27" s="65"/>
      <c r="AV27" s="65"/>
      <c r="AW27" s="78"/>
      <c r="AX27" s="7"/>
      <c r="BA27" s="36"/>
      <c r="BB27" s="36"/>
      <c r="BC27" s="36">
        <f t="shared" si="3"/>
        <v>0</v>
      </c>
      <c r="BD27" s="36"/>
      <c r="BE27" s="36">
        <f t="shared" si="4"/>
        <v>0</v>
      </c>
      <c r="BF27" s="36"/>
      <c r="BG27" s="37">
        <f t="shared" ca="1" si="0"/>
        <v>6</v>
      </c>
      <c r="BH27" s="37">
        <f ca="1">IF(BN27&gt;BN22,1,0)+IF(BN27&gt;BN23,1,0)+IF(BN27&gt;BN24,1,0)+IF(BN27&gt;BN25,1,0)+IF(BN27&gt;BN26,1,0)</f>
        <v>0</v>
      </c>
      <c r="BI27" s="37" t="str">
        <f t="shared" si="5"/>
        <v>LASK Linz</v>
      </c>
      <c r="BJ27" s="37">
        <f t="shared" ca="1" si="6"/>
        <v>0</v>
      </c>
      <c r="BK27" s="37">
        <f t="shared" ca="1" si="7"/>
        <v>0</v>
      </c>
      <c r="BL27" s="37">
        <f t="shared" ca="1" si="1"/>
        <v>0</v>
      </c>
      <c r="BM27" s="37">
        <f t="shared" ca="1" si="2"/>
        <v>0</v>
      </c>
      <c r="BN27" s="37">
        <f ca="1">$BJ27*1000000+$BM27*10000+$BK27+0.1</f>
        <v>0.1</v>
      </c>
      <c r="BO27" s="37"/>
      <c r="BP27" s="37"/>
      <c r="BQ27" s="36"/>
      <c r="BR27" s="36"/>
    </row>
    <row r="28" spans="1:70" ht="15.75" x14ac:dyDescent="0.25">
      <c r="A28" s="7"/>
      <c r="B28" s="88">
        <v>1</v>
      </c>
      <c r="C28" s="79"/>
      <c r="D28" s="81">
        <f t="shared" si="8"/>
        <v>0.48333333333333345</v>
      </c>
      <c r="E28" s="79"/>
      <c r="F28" s="79"/>
      <c r="G28" s="79"/>
      <c r="H28" s="79"/>
      <c r="I28" s="79" t="str">
        <f>N17</f>
        <v>Fortuna Köln</v>
      </c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79"/>
      <c r="W28" s="79"/>
      <c r="X28" s="79"/>
      <c r="Y28" s="14" t="s">
        <v>29</v>
      </c>
      <c r="Z28" s="79" t="str">
        <f>N13</f>
        <v>SG 07 Untertürkheim</v>
      </c>
      <c r="AA28" s="79"/>
      <c r="AB28" s="79"/>
      <c r="AC28" s="79"/>
      <c r="AD28" s="79"/>
      <c r="AE28" s="79"/>
      <c r="AF28" s="79"/>
      <c r="AG28" s="79"/>
      <c r="AH28" s="79"/>
      <c r="AI28" s="79"/>
      <c r="AJ28" s="79"/>
      <c r="AK28" s="79"/>
      <c r="AL28" s="79"/>
      <c r="AM28" s="79"/>
      <c r="AN28" s="79"/>
      <c r="AO28" s="79"/>
      <c r="AP28" s="79"/>
      <c r="AQ28" s="79"/>
      <c r="AR28" s="14" t="s">
        <v>28</v>
      </c>
      <c r="AS28" s="79"/>
      <c r="AT28" s="79"/>
      <c r="AU28" s="79"/>
      <c r="AV28" s="79"/>
      <c r="AW28" s="80"/>
      <c r="AX28" s="7"/>
      <c r="BA28" s="36"/>
      <c r="BB28" s="36"/>
      <c r="BC28" s="36">
        <f t="shared" si="3"/>
        <v>0</v>
      </c>
      <c r="BD28" s="36"/>
      <c r="BE28" s="36">
        <f t="shared" si="4"/>
        <v>0</v>
      </c>
      <c r="BF28" s="36"/>
      <c r="BG28" s="36"/>
      <c r="BH28" s="36"/>
      <c r="BI28" s="36"/>
      <c r="BJ28" s="36"/>
      <c r="BK28" s="36"/>
      <c r="BL28" s="36"/>
      <c r="BM28" s="36"/>
      <c r="BN28" s="36"/>
      <c r="BO28" s="36"/>
      <c r="BP28" s="36"/>
      <c r="BQ28" s="36"/>
      <c r="BR28" s="36"/>
    </row>
    <row r="29" spans="1:70" ht="15.75" x14ac:dyDescent="0.25">
      <c r="A29" s="7"/>
      <c r="B29" s="72">
        <v>1</v>
      </c>
      <c r="C29" s="61"/>
      <c r="D29" s="82">
        <f t="shared" si="8"/>
        <v>0.49444444444444458</v>
      </c>
      <c r="E29" s="61"/>
      <c r="F29" s="61"/>
      <c r="G29" s="61"/>
      <c r="H29" s="61"/>
      <c r="I29" s="61" t="str">
        <f>N14</f>
        <v>Borussia Dortmund</v>
      </c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10" t="s">
        <v>29</v>
      </c>
      <c r="Z29" s="61" t="str">
        <f>N16</f>
        <v>SK Rapid Wien</v>
      </c>
      <c r="AA29" s="61"/>
      <c r="AB29" s="61"/>
      <c r="AC29" s="61"/>
      <c r="AD29" s="61"/>
      <c r="AE29" s="61"/>
      <c r="AF29" s="61"/>
      <c r="AG29" s="61"/>
      <c r="AH29" s="61"/>
      <c r="AI29" s="61"/>
      <c r="AJ29" s="61"/>
      <c r="AK29" s="61"/>
      <c r="AL29" s="61"/>
      <c r="AM29" s="61"/>
      <c r="AN29" s="61"/>
      <c r="AO29" s="61"/>
      <c r="AP29" s="61"/>
      <c r="AQ29" s="61"/>
      <c r="AR29" s="10" t="s">
        <v>28</v>
      </c>
      <c r="AS29" s="61"/>
      <c r="AT29" s="61"/>
      <c r="AU29" s="61"/>
      <c r="AV29" s="61"/>
      <c r="AW29" s="69"/>
      <c r="AX29" s="7"/>
      <c r="BA29" s="36"/>
      <c r="BB29" s="36"/>
      <c r="BC29" s="36">
        <f t="shared" si="3"/>
        <v>0</v>
      </c>
      <c r="BD29" s="36"/>
      <c r="BE29" s="36">
        <f t="shared" si="4"/>
        <v>0</v>
      </c>
      <c r="BF29" s="36"/>
      <c r="BG29" s="36"/>
      <c r="BH29" s="36"/>
      <c r="BI29" s="36"/>
      <c r="BJ29" s="36"/>
      <c r="BK29" s="36"/>
      <c r="BL29" s="36"/>
      <c r="BM29" s="36"/>
      <c r="BN29" s="36"/>
      <c r="BO29" s="36"/>
      <c r="BP29" s="36"/>
      <c r="BQ29" s="36"/>
      <c r="BR29" s="36"/>
    </row>
    <row r="30" spans="1:70" ht="16.5" thickBot="1" x14ac:dyDescent="0.3">
      <c r="A30" s="7"/>
      <c r="B30" s="73">
        <v>1</v>
      </c>
      <c r="C30" s="65"/>
      <c r="D30" s="87">
        <f t="shared" si="8"/>
        <v>0.50555555555555565</v>
      </c>
      <c r="E30" s="65"/>
      <c r="F30" s="65"/>
      <c r="G30" s="65"/>
      <c r="H30" s="65"/>
      <c r="I30" s="65" t="str">
        <f>N18</f>
        <v>LASK Linz</v>
      </c>
      <c r="J30" s="65"/>
      <c r="K30" s="65"/>
      <c r="L30" s="65"/>
      <c r="M30" s="65"/>
      <c r="N30" s="65"/>
      <c r="O30" s="65"/>
      <c r="P30" s="65"/>
      <c r="Q30" s="65"/>
      <c r="R30" s="65"/>
      <c r="S30" s="65"/>
      <c r="T30" s="65"/>
      <c r="U30" s="65"/>
      <c r="V30" s="65"/>
      <c r="W30" s="65"/>
      <c r="X30" s="65"/>
      <c r="Y30" s="12" t="s">
        <v>29</v>
      </c>
      <c r="Z30" s="65" t="str">
        <f>N15</f>
        <v>SV Fellbach</v>
      </c>
      <c r="AA30" s="65"/>
      <c r="AB30" s="65"/>
      <c r="AC30" s="65"/>
      <c r="AD30" s="65"/>
      <c r="AE30" s="65"/>
      <c r="AF30" s="65"/>
      <c r="AG30" s="65"/>
      <c r="AH30" s="65"/>
      <c r="AI30" s="65"/>
      <c r="AJ30" s="65"/>
      <c r="AK30" s="65"/>
      <c r="AL30" s="65"/>
      <c r="AM30" s="65"/>
      <c r="AN30" s="65"/>
      <c r="AO30" s="65"/>
      <c r="AP30" s="65"/>
      <c r="AQ30" s="65"/>
      <c r="AR30" s="12" t="s">
        <v>28</v>
      </c>
      <c r="AS30" s="65"/>
      <c r="AT30" s="65"/>
      <c r="AU30" s="65"/>
      <c r="AV30" s="65"/>
      <c r="AW30" s="78"/>
      <c r="AX30" s="7"/>
      <c r="BA30" s="36"/>
      <c r="BB30" s="36"/>
      <c r="BC30" s="36">
        <f t="shared" si="3"/>
        <v>0</v>
      </c>
      <c r="BD30" s="36"/>
      <c r="BE30" s="36">
        <f t="shared" si="4"/>
        <v>0</v>
      </c>
      <c r="BF30" s="36"/>
      <c r="BG30" s="36"/>
      <c r="BH30" s="36"/>
      <c r="BI30" s="36"/>
      <c r="BJ30" s="36"/>
      <c r="BK30" s="36"/>
      <c r="BL30" s="36"/>
      <c r="BM30" s="36"/>
      <c r="BN30" s="36"/>
      <c r="BO30" s="36"/>
      <c r="BP30" s="36"/>
      <c r="BQ30" s="36"/>
      <c r="BR30" s="36"/>
    </row>
    <row r="31" spans="1:70" ht="15.75" x14ac:dyDescent="0.25">
      <c r="A31" s="7"/>
      <c r="B31" s="88">
        <v>1</v>
      </c>
      <c r="C31" s="79"/>
      <c r="D31" s="81">
        <f t="shared" si="8"/>
        <v>0.51666666666666672</v>
      </c>
      <c r="E31" s="79"/>
      <c r="F31" s="79"/>
      <c r="G31" s="79"/>
      <c r="H31" s="79"/>
      <c r="I31" s="79" t="str">
        <f>N13</f>
        <v>SG 07 Untertürkheim</v>
      </c>
      <c r="J31" s="79"/>
      <c r="K31" s="79"/>
      <c r="L31" s="79"/>
      <c r="M31" s="79"/>
      <c r="N31" s="79"/>
      <c r="O31" s="79"/>
      <c r="P31" s="79"/>
      <c r="Q31" s="79"/>
      <c r="R31" s="79"/>
      <c r="S31" s="79"/>
      <c r="T31" s="79"/>
      <c r="U31" s="79"/>
      <c r="V31" s="79"/>
      <c r="W31" s="79"/>
      <c r="X31" s="79"/>
      <c r="Y31" s="14" t="s">
        <v>29</v>
      </c>
      <c r="Z31" s="79" t="str">
        <f>N16</f>
        <v>SK Rapid Wien</v>
      </c>
      <c r="AA31" s="79"/>
      <c r="AB31" s="79"/>
      <c r="AC31" s="79"/>
      <c r="AD31" s="79"/>
      <c r="AE31" s="79"/>
      <c r="AF31" s="79"/>
      <c r="AG31" s="79"/>
      <c r="AH31" s="79"/>
      <c r="AI31" s="79"/>
      <c r="AJ31" s="79"/>
      <c r="AK31" s="79"/>
      <c r="AL31" s="79"/>
      <c r="AM31" s="79"/>
      <c r="AN31" s="79"/>
      <c r="AO31" s="79"/>
      <c r="AP31" s="79"/>
      <c r="AQ31" s="79"/>
      <c r="AR31" s="14" t="s">
        <v>28</v>
      </c>
      <c r="AS31" s="79"/>
      <c r="AT31" s="79"/>
      <c r="AU31" s="79"/>
      <c r="AV31" s="79"/>
      <c r="AW31" s="80"/>
      <c r="AX31" s="7"/>
      <c r="BA31" s="36"/>
      <c r="BB31" s="36"/>
      <c r="BC31" s="36">
        <f t="shared" si="3"/>
        <v>0</v>
      </c>
      <c r="BD31" s="36"/>
      <c r="BE31" s="36">
        <f t="shared" si="4"/>
        <v>0</v>
      </c>
      <c r="BF31" s="36"/>
      <c r="BG31" s="36"/>
      <c r="BH31" s="36"/>
      <c r="BI31" s="36"/>
      <c r="BJ31" s="36"/>
      <c r="BK31" s="36"/>
      <c r="BL31" s="36"/>
      <c r="BM31" s="36"/>
      <c r="BN31" s="36"/>
      <c r="BO31" s="36"/>
      <c r="BP31" s="36"/>
      <c r="BQ31" s="36"/>
      <c r="BR31" s="36"/>
    </row>
    <row r="32" spans="1:70" ht="15.75" x14ac:dyDescent="0.25">
      <c r="A32" s="7"/>
      <c r="B32" s="72">
        <v>1</v>
      </c>
      <c r="C32" s="61"/>
      <c r="D32" s="82">
        <f t="shared" si="8"/>
        <v>0.52777777777777779</v>
      </c>
      <c r="E32" s="61"/>
      <c r="F32" s="61"/>
      <c r="G32" s="61"/>
      <c r="H32" s="61"/>
      <c r="I32" s="61" t="str">
        <f>N18</f>
        <v>LASK Linz</v>
      </c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10" t="s">
        <v>29</v>
      </c>
      <c r="Z32" s="61" t="str">
        <f>N14</f>
        <v>Borussia Dortmund</v>
      </c>
      <c r="AA32" s="61"/>
      <c r="AB32" s="61"/>
      <c r="AC32" s="61"/>
      <c r="AD32" s="61"/>
      <c r="AE32" s="61"/>
      <c r="AF32" s="61"/>
      <c r="AG32" s="61"/>
      <c r="AH32" s="61"/>
      <c r="AI32" s="61"/>
      <c r="AJ32" s="61"/>
      <c r="AK32" s="61"/>
      <c r="AL32" s="61"/>
      <c r="AM32" s="61"/>
      <c r="AN32" s="61"/>
      <c r="AO32" s="61"/>
      <c r="AP32" s="61"/>
      <c r="AQ32" s="61"/>
      <c r="AR32" s="10" t="s">
        <v>28</v>
      </c>
      <c r="AS32" s="61"/>
      <c r="AT32" s="61"/>
      <c r="AU32" s="61"/>
      <c r="AV32" s="61"/>
      <c r="AW32" s="69"/>
      <c r="AX32" s="7"/>
      <c r="BA32" s="36"/>
      <c r="BB32" s="36"/>
      <c r="BC32" s="36">
        <f t="shared" si="3"/>
        <v>0</v>
      </c>
      <c r="BD32" s="36"/>
      <c r="BE32" s="36">
        <f t="shared" si="4"/>
        <v>0</v>
      </c>
      <c r="BF32" s="36"/>
      <c r="BG32" s="36"/>
      <c r="BH32" s="36"/>
      <c r="BI32" s="36"/>
      <c r="BJ32" s="36"/>
      <c r="BK32" s="36"/>
      <c r="BL32" s="36"/>
      <c r="BM32" s="36"/>
      <c r="BN32" s="36"/>
      <c r="BO32" s="36"/>
      <c r="BP32" s="36"/>
      <c r="BQ32" s="36"/>
      <c r="BR32" s="36"/>
    </row>
    <row r="33" spans="1:70" ht="16.5" thickBot="1" x14ac:dyDescent="0.3">
      <c r="A33" s="7"/>
      <c r="B33" s="73">
        <v>1</v>
      </c>
      <c r="C33" s="65"/>
      <c r="D33" s="87">
        <f t="shared" si="8"/>
        <v>0.53888888888888886</v>
      </c>
      <c r="E33" s="65"/>
      <c r="F33" s="65"/>
      <c r="G33" s="65"/>
      <c r="H33" s="65"/>
      <c r="I33" s="65" t="str">
        <f>N15</f>
        <v>SV Fellbach</v>
      </c>
      <c r="J33" s="65"/>
      <c r="K33" s="65"/>
      <c r="L33" s="65"/>
      <c r="M33" s="65"/>
      <c r="N33" s="65"/>
      <c r="O33" s="65"/>
      <c r="P33" s="65"/>
      <c r="Q33" s="65"/>
      <c r="R33" s="65"/>
      <c r="S33" s="65"/>
      <c r="T33" s="65"/>
      <c r="U33" s="65"/>
      <c r="V33" s="65"/>
      <c r="W33" s="65"/>
      <c r="X33" s="65"/>
      <c r="Y33" s="12" t="s">
        <v>29</v>
      </c>
      <c r="Z33" s="65" t="str">
        <f>N17</f>
        <v>Fortuna Köln</v>
      </c>
      <c r="AA33" s="65"/>
      <c r="AB33" s="65"/>
      <c r="AC33" s="65"/>
      <c r="AD33" s="65"/>
      <c r="AE33" s="65"/>
      <c r="AF33" s="65"/>
      <c r="AG33" s="65"/>
      <c r="AH33" s="65"/>
      <c r="AI33" s="65"/>
      <c r="AJ33" s="65"/>
      <c r="AK33" s="65"/>
      <c r="AL33" s="65"/>
      <c r="AM33" s="65"/>
      <c r="AN33" s="65"/>
      <c r="AO33" s="65"/>
      <c r="AP33" s="65"/>
      <c r="AQ33" s="65"/>
      <c r="AR33" s="12" t="s">
        <v>28</v>
      </c>
      <c r="AS33" s="65"/>
      <c r="AT33" s="65"/>
      <c r="AU33" s="65"/>
      <c r="AV33" s="65"/>
      <c r="AW33" s="78"/>
      <c r="AX33" s="7"/>
      <c r="BA33" s="36"/>
      <c r="BB33" s="36"/>
      <c r="BC33" s="36">
        <f t="shared" si="3"/>
        <v>0</v>
      </c>
      <c r="BD33" s="36"/>
      <c r="BE33" s="36">
        <f t="shared" si="4"/>
        <v>0</v>
      </c>
      <c r="BF33" s="36"/>
      <c r="BG33" s="36"/>
      <c r="BH33" s="36"/>
      <c r="BI33" s="36"/>
      <c r="BJ33" s="36"/>
      <c r="BK33" s="36"/>
      <c r="BL33" s="36"/>
      <c r="BM33" s="36"/>
      <c r="BN33" s="36"/>
      <c r="BO33" s="36"/>
      <c r="BP33" s="36"/>
      <c r="BQ33" s="36"/>
      <c r="BR33" s="36"/>
    </row>
    <row r="34" spans="1:70" ht="15.75" x14ac:dyDescent="0.25">
      <c r="A34" s="7"/>
      <c r="B34" s="88">
        <v>1</v>
      </c>
      <c r="C34" s="79"/>
      <c r="D34" s="81">
        <f t="shared" si="8"/>
        <v>0.54999999999999993</v>
      </c>
      <c r="E34" s="79"/>
      <c r="F34" s="79"/>
      <c r="G34" s="79"/>
      <c r="H34" s="79"/>
      <c r="I34" s="79" t="str">
        <f>N18</f>
        <v>LASK Linz</v>
      </c>
      <c r="J34" s="79"/>
      <c r="K34" s="79"/>
      <c r="L34" s="79"/>
      <c r="M34" s="79"/>
      <c r="N34" s="79"/>
      <c r="O34" s="79"/>
      <c r="P34" s="79"/>
      <c r="Q34" s="79"/>
      <c r="R34" s="79"/>
      <c r="S34" s="79"/>
      <c r="T34" s="79"/>
      <c r="U34" s="79"/>
      <c r="V34" s="79"/>
      <c r="W34" s="79"/>
      <c r="X34" s="79"/>
      <c r="Y34" s="14" t="s">
        <v>29</v>
      </c>
      <c r="Z34" s="79" t="str">
        <f>N13</f>
        <v>SG 07 Untertürkheim</v>
      </c>
      <c r="AA34" s="79"/>
      <c r="AB34" s="79"/>
      <c r="AC34" s="79"/>
      <c r="AD34" s="79"/>
      <c r="AE34" s="79"/>
      <c r="AF34" s="79"/>
      <c r="AG34" s="79"/>
      <c r="AH34" s="79"/>
      <c r="AI34" s="79"/>
      <c r="AJ34" s="79"/>
      <c r="AK34" s="79"/>
      <c r="AL34" s="79"/>
      <c r="AM34" s="79"/>
      <c r="AN34" s="79"/>
      <c r="AO34" s="79"/>
      <c r="AP34" s="79"/>
      <c r="AQ34" s="79"/>
      <c r="AR34" s="14" t="s">
        <v>28</v>
      </c>
      <c r="AS34" s="79"/>
      <c r="AT34" s="79"/>
      <c r="AU34" s="79"/>
      <c r="AV34" s="79"/>
      <c r="AW34" s="80"/>
      <c r="AX34" s="7"/>
      <c r="BA34" s="36"/>
      <c r="BB34" s="36"/>
      <c r="BC34" s="36">
        <f t="shared" si="3"/>
        <v>0</v>
      </c>
      <c r="BD34" s="36"/>
      <c r="BE34" s="36">
        <f t="shared" si="4"/>
        <v>0</v>
      </c>
      <c r="BF34" s="36"/>
      <c r="BG34" s="36"/>
      <c r="BH34" s="36"/>
      <c r="BI34" s="36"/>
      <c r="BJ34" s="36"/>
      <c r="BK34" s="36"/>
      <c r="BL34" s="36"/>
      <c r="BM34" s="36"/>
      <c r="BN34" s="36"/>
      <c r="BO34" s="36"/>
      <c r="BP34" s="36"/>
      <c r="BQ34" s="36"/>
      <c r="BR34" s="36"/>
    </row>
    <row r="35" spans="1:70" ht="15.75" x14ac:dyDescent="0.25">
      <c r="A35" s="7"/>
      <c r="B35" s="72">
        <v>1</v>
      </c>
      <c r="C35" s="61"/>
      <c r="D35" s="82">
        <f t="shared" si="8"/>
        <v>0.56111111111111101</v>
      </c>
      <c r="E35" s="61"/>
      <c r="F35" s="61"/>
      <c r="G35" s="61"/>
      <c r="H35" s="61"/>
      <c r="I35" s="61" t="str">
        <f>N14</f>
        <v>Borussia Dortmund</v>
      </c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10" t="s">
        <v>29</v>
      </c>
      <c r="Z35" s="61" t="str">
        <f>N15</f>
        <v>SV Fellbach</v>
      </c>
      <c r="AA35" s="61"/>
      <c r="AB35" s="61"/>
      <c r="AC35" s="61"/>
      <c r="AD35" s="61"/>
      <c r="AE35" s="61"/>
      <c r="AF35" s="61"/>
      <c r="AG35" s="61"/>
      <c r="AH35" s="61"/>
      <c r="AI35" s="61"/>
      <c r="AJ35" s="61"/>
      <c r="AK35" s="61"/>
      <c r="AL35" s="61"/>
      <c r="AM35" s="61"/>
      <c r="AN35" s="61"/>
      <c r="AO35" s="61"/>
      <c r="AP35" s="61"/>
      <c r="AQ35" s="61"/>
      <c r="AR35" s="10" t="s">
        <v>28</v>
      </c>
      <c r="AS35" s="61"/>
      <c r="AT35" s="61"/>
      <c r="AU35" s="61"/>
      <c r="AV35" s="61"/>
      <c r="AW35" s="69"/>
      <c r="AX35" s="7"/>
      <c r="BA35" s="36"/>
      <c r="BB35" s="36"/>
      <c r="BC35" s="36">
        <f t="shared" si="3"/>
        <v>0</v>
      </c>
      <c r="BD35" s="36"/>
      <c r="BE35" s="36">
        <f t="shared" si="4"/>
        <v>0</v>
      </c>
      <c r="BF35" s="36"/>
      <c r="BG35" s="36"/>
      <c r="BH35" s="36"/>
      <c r="BI35" s="36"/>
      <c r="BJ35" s="36"/>
      <c r="BK35" s="36"/>
      <c r="BL35" s="36"/>
      <c r="BM35" s="36"/>
      <c r="BN35" s="36"/>
      <c r="BO35" s="36"/>
      <c r="BP35" s="36"/>
      <c r="BQ35" s="36"/>
      <c r="BR35" s="36"/>
    </row>
    <row r="36" spans="1:70" ht="16.5" thickBot="1" x14ac:dyDescent="0.3">
      <c r="A36" s="7"/>
      <c r="B36" s="73">
        <v>1</v>
      </c>
      <c r="C36" s="65"/>
      <c r="D36" s="87">
        <f t="shared" ref="D36" si="9">D35+$Y$9+$AP$9</f>
        <v>0.57222222222222208</v>
      </c>
      <c r="E36" s="65"/>
      <c r="F36" s="65"/>
      <c r="G36" s="65"/>
      <c r="H36" s="65"/>
      <c r="I36" s="65" t="str">
        <f>N16</f>
        <v>SK Rapid Wien</v>
      </c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5"/>
      <c r="U36" s="65"/>
      <c r="V36" s="65"/>
      <c r="W36" s="65"/>
      <c r="X36" s="65"/>
      <c r="Y36" s="12" t="s">
        <v>29</v>
      </c>
      <c r="Z36" s="65" t="str">
        <f>N17</f>
        <v>Fortuna Köln</v>
      </c>
      <c r="AA36" s="65"/>
      <c r="AB36" s="65"/>
      <c r="AC36" s="65"/>
      <c r="AD36" s="65"/>
      <c r="AE36" s="65"/>
      <c r="AF36" s="65"/>
      <c r="AG36" s="65"/>
      <c r="AH36" s="65"/>
      <c r="AI36" s="65"/>
      <c r="AJ36" s="65"/>
      <c r="AK36" s="65"/>
      <c r="AL36" s="65"/>
      <c r="AM36" s="65"/>
      <c r="AN36" s="65"/>
      <c r="AO36" s="65"/>
      <c r="AP36" s="65"/>
      <c r="AQ36" s="65"/>
      <c r="AR36" s="12" t="s">
        <v>28</v>
      </c>
      <c r="AS36" s="65"/>
      <c r="AT36" s="65"/>
      <c r="AU36" s="65"/>
      <c r="AV36" s="65"/>
      <c r="AW36" s="78"/>
      <c r="AX36" s="7"/>
      <c r="BA36" s="36"/>
      <c r="BB36" s="36"/>
      <c r="BC36" s="36">
        <f t="shared" si="3"/>
        <v>0</v>
      </c>
      <c r="BD36" s="36"/>
      <c r="BE36" s="36">
        <f t="shared" si="4"/>
        <v>0</v>
      </c>
      <c r="BF36" s="36"/>
      <c r="BG36" s="36"/>
      <c r="BH36" s="36"/>
      <c r="BI36" s="36"/>
      <c r="BJ36" s="36"/>
      <c r="BK36" s="36"/>
      <c r="BL36" s="36"/>
      <c r="BM36" s="36"/>
      <c r="BN36" s="36"/>
      <c r="BO36" s="36"/>
      <c r="BP36" s="36"/>
      <c r="BQ36" s="36"/>
      <c r="BR36" s="36"/>
    </row>
    <row r="37" spans="1:70" ht="15.75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BA37" s="36"/>
      <c r="BB37" s="36"/>
      <c r="BC37" s="36"/>
      <c r="BD37" s="36"/>
      <c r="BE37" s="36"/>
      <c r="BF37" s="36"/>
      <c r="BG37" s="36"/>
      <c r="BH37" s="36"/>
      <c r="BI37" s="36"/>
      <c r="BJ37" s="36"/>
      <c r="BK37" s="36"/>
      <c r="BL37" s="36"/>
      <c r="BM37" s="36"/>
      <c r="BN37" s="36"/>
      <c r="BO37" s="36"/>
      <c r="BP37" s="36"/>
      <c r="BQ37" s="36"/>
      <c r="BR37" s="36"/>
    </row>
    <row r="38" spans="1:70" ht="16.5" thickBot="1" x14ac:dyDescent="0.3">
      <c r="A38" s="7"/>
      <c r="B38" s="9" t="s">
        <v>30</v>
      </c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BA38" s="36"/>
      <c r="BB38" s="36"/>
      <c r="BC38" s="36"/>
      <c r="BD38" s="36"/>
      <c r="BE38" s="36"/>
      <c r="BF38" s="36"/>
      <c r="BG38" s="36"/>
      <c r="BH38" s="36"/>
      <c r="BI38" s="36"/>
      <c r="BJ38" s="36"/>
      <c r="BK38" s="36"/>
      <c r="BL38" s="36"/>
      <c r="BM38" s="36"/>
      <c r="BN38" s="36"/>
      <c r="BO38" s="36"/>
      <c r="BP38" s="36"/>
      <c r="BQ38" s="36"/>
      <c r="BR38" s="36"/>
    </row>
    <row r="39" spans="1:70" ht="15.75" x14ac:dyDescent="0.25">
      <c r="A39" s="8"/>
      <c r="B39" s="8"/>
      <c r="C39" s="8"/>
      <c r="D39" s="8"/>
      <c r="E39" s="8"/>
      <c r="F39" s="8"/>
      <c r="G39" s="8"/>
      <c r="H39" s="76" t="s">
        <v>34</v>
      </c>
      <c r="I39" s="77"/>
      <c r="J39" s="77"/>
      <c r="K39" s="77"/>
      <c r="L39" s="77"/>
      <c r="M39" s="77"/>
      <c r="N39" s="77"/>
      <c r="O39" s="77"/>
      <c r="P39" s="77"/>
      <c r="Q39" s="77"/>
      <c r="R39" s="77"/>
      <c r="S39" s="77"/>
      <c r="T39" s="77"/>
      <c r="U39" s="77"/>
      <c r="V39" s="77"/>
      <c r="W39" s="77"/>
      <c r="X39" s="77"/>
      <c r="Y39" s="77"/>
      <c r="Z39" s="77"/>
      <c r="AA39" s="77"/>
      <c r="AB39" s="77"/>
      <c r="AC39" s="77"/>
      <c r="AD39" s="77"/>
      <c r="AE39" s="77"/>
      <c r="AF39" s="77"/>
      <c r="AG39" s="74" t="s">
        <v>33</v>
      </c>
      <c r="AH39" s="74"/>
      <c r="AI39" s="74"/>
      <c r="AJ39" s="74" t="s">
        <v>31</v>
      </c>
      <c r="AK39" s="74"/>
      <c r="AL39" s="74"/>
      <c r="AM39" s="74"/>
      <c r="AN39" s="74"/>
      <c r="AO39" s="74" t="s">
        <v>32</v>
      </c>
      <c r="AP39" s="74"/>
      <c r="AQ39" s="75"/>
      <c r="AR39" s="8"/>
      <c r="AS39" s="8"/>
      <c r="AT39" s="8"/>
      <c r="AU39" s="8"/>
      <c r="AV39" s="8"/>
      <c r="AW39" s="8"/>
      <c r="AX39" s="8"/>
      <c r="BA39" s="36"/>
      <c r="BB39" s="36"/>
      <c r="BC39" s="36"/>
      <c r="BD39" s="36"/>
      <c r="BE39" s="36"/>
      <c r="BF39" s="36"/>
      <c r="BG39" s="36"/>
      <c r="BH39" s="36"/>
      <c r="BI39" s="36"/>
      <c r="BJ39" s="36"/>
      <c r="BK39" s="36"/>
      <c r="BL39" s="36"/>
      <c r="BM39" s="36"/>
      <c r="BN39" s="36"/>
      <c r="BO39" s="36"/>
      <c r="BP39" s="36"/>
      <c r="BQ39" s="36"/>
      <c r="BR39" s="36"/>
    </row>
    <row r="40" spans="1:70" ht="15.75" x14ac:dyDescent="0.25">
      <c r="A40" s="7"/>
      <c r="B40" s="7"/>
      <c r="C40" s="7"/>
      <c r="D40" s="7"/>
      <c r="E40" s="7"/>
      <c r="F40" s="7"/>
      <c r="G40" s="7"/>
      <c r="H40" s="72" t="s">
        <v>4</v>
      </c>
      <c r="I40" s="61"/>
      <c r="J40" s="62" t="str">
        <f ca="1">VLOOKUP(5,BH22:BN27,2,FALSE)</f>
        <v>SG 07 Untertürkheim</v>
      </c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70"/>
      <c r="AG40" s="61">
        <f ca="1">VLOOKUP(5,BH22:BN27,3,FALSE)</f>
        <v>0</v>
      </c>
      <c r="AH40" s="61"/>
      <c r="AI40" s="61"/>
      <c r="AJ40" s="61">
        <f ca="1">VLOOKUP(5,BH22:BP27,4,FALSE)</f>
        <v>0</v>
      </c>
      <c r="AK40" s="61"/>
      <c r="AL40" s="10" t="s">
        <v>28</v>
      </c>
      <c r="AM40" s="61">
        <f ca="1">VLOOKUP(5,BH22:BP27,5,FALSE)</f>
        <v>0</v>
      </c>
      <c r="AN40" s="61"/>
      <c r="AO40" s="61">
        <f ca="1">AJ40-AM40</f>
        <v>0</v>
      </c>
      <c r="AP40" s="61"/>
      <c r="AQ40" s="69"/>
      <c r="AR40" s="7"/>
      <c r="AS40" s="7"/>
      <c r="AT40" s="7"/>
      <c r="AU40" s="7"/>
      <c r="AV40" s="7"/>
      <c r="AW40" s="7"/>
      <c r="AX40" s="7"/>
      <c r="BA40" s="36"/>
      <c r="BB40" s="36"/>
      <c r="BC40" s="36"/>
      <c r="BD40" s="36"/>
      <c r="BE40" s="36"/>
      <c r="BF40" s="36"/>
      <c r="BG40" s="36"/>
      <c r="BH40" s="36"/>
      <c r="BI40" s="36" t="str">
        <f ca="1">VLOOKUP(5,BH22:BN27,2,FALSE)</f>
        <v>SG 07 Untertürkheim</v>
      </c>
      <c r="BJ40" s="36"/>
      <c r="BK40" s="36"/>
      <c r="BL40" s="36"/>
      <c r="BM40" s="36"/>
      <c r="BN40" s="36"/>
      <c r="BO40" s="36"/>
      <c r="BP40" s="36"/>
      <c r="BQ40" s="36"/>
      <c r="BR40" s="36"/>
    </row>
    <row r="41" spans="1:70" ht="15.75" x14ac:dyDescent="0.25">
      <c r="A41" s="7"/>
      <c r="B41" s="7"/>
      <c r="C41" s="7"/>
      <c r="D41" s="7"/>
      <c r="E41" s="7"/>
      <c r="F41" s="7"/>
      <c r="G41" s="7"/>
      <c r="H41" s="72" t="s">
        <v>5</v>
      </c>
      <c r="I41" s="61"/>
      <c r="J41" s="62" t="str">
        <f ca="1">VLOOKUP(4,BH22:BP27,2,FALSE)</f>
        <v>Borussia Dortmund</v>
      </c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70"/>
      <c r="AG41" s="61">
        <f ca="1">VLOOKUP(4,BH22:BP27,3,FALSE)</f>
        <v>0</v>
      </c>
      <c r="AH41" s="61"/>
      <c r="AI41" s="61"/>
      <c r="AJ41" s="61">
        <f ca="1">VLOOKUP(4,BH22:BP27,4,FALSE)</f>
        <v>0</v>
      </c>
      <c r="AK41" s="61"/>
      <c r="AL41" s="10" t="s">
        <v>28</v>
      </c>
      <c r="AM41" s="61">
        <f ca="1">VLOOKUP(4,BH22:BP27,5,FALSE)</f>
        <v>0</v>
      </c>
      <c r="AN41" s="61"/>
      <c r="AO41" s="62">
        <f t="shared" ref="AO41:AO45" ca="1" si="10">AJ41-AM41</f>
        <v>0</v>
      </c>
      <c r="AP41" s="63"/>
      <c r="AQ41" s="64"/>
      <c r="AR41" s="7"/>
      <c r="AS41" s="7"/>
      <c r="AT41" s="7"/>
      <c r="AU41" s="7"/>
      <c r="AV41" s="7"/>
      <c r="AW41" s="7"/>
      <c r="AX41" s="7"/>
      <c r="BA41" s="36"/>
      <c r="BB41" s="36"/>
      <c r="BC41" s="36"/>
      <c r="BD41" s="36"/>
      <c r="BE41" s="36"/>
      <c r="BF41" s="36"/>
      <c r="BG41" s="36"/>
      <c r="BH41" s="36"/>
      <c r="BI41" s="36" t="str">
        <f ca="1">VLOOKUP(4,BH22:BP27,2,FALSE)</f>
        <v>Borussia Dortmund</v>
      </c>
      <c r="BJ41" s="36"/>
      <c r="BK41" s="36"/>
      <c r="BL41" s="36"/>
      <c r="BM41" s="36"/>
      <c r="BN41" s="36"/>
      <c r="BO41" s="36"/>
      <c r="BP41" s="36"/>
      <c r="BQ41" s="36"/>
      <c r="BR41" s="36"/>
    </row>
    <row r="42" spans="1:70" ht="15.75" x14ac:dyDescent="0.25">
      <c r="A42" s="7"/>
      <c r="B42" s="7"/>
      <c r="C42" s="7"/>
      <c r="D42" s="7"/>
      <c r="E42" s="7"/>
      <c r="F42" s="7"/>
      <c r="G42" s="7"/>
      <c r="H42" s="72" t="s">
        <v>6</v>
      </c>
      <c r="I42" s="61"/>
      <c r="J42" s="62" t="str">
        <f ca="1">VLOOKUP(3,BH22:BP27,2,FALSE)</f>
        <v>SV Fellbach</v>
      </c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  <c r="AE42" s="63"/>
      <c r="AF42" s="70"/>
      <c r="AG42" s="61">
        <f ca="1">VLOOKUP(3,BH22:BP27,3,FALSE)</f>
        <v>0</v>
      </c>
      <c r="AH42" s="61"/>
      <c r="AI42" s="61"/>
      <c r="AJ42" s="61">
        <f ca="1">VLOOKUP(3,BH22:BP27,4,FALSE)</f>
        <v>0</v>
      </c>
      <c r="AK42" s="61"/>
      <c r="AL42" s="10" t="s">
        <v>28</v>
      </c>
      <c r="AM42" s="61">
        <f ca="1">VLOOKUP(3,BH22:BP27,5,FALSE)</f>
        <v>0</v>
      </c>
      <c r="AN42" s="61"/>
      <c r="AO42" s="62">
        <f t="shared" ca="1" si="10"/>
        <v>0</v>
      </c>
      <c r="AP42" s="63"/>
      <c r="AQ42" s="64"/>
      <c r="AR42" s="7"/>
      <c r="AS42" s="7"/>
      <c r="AT42" s="7"/>
      <c r="AU42" s="7"/>
      <c r="AV42" s="7"/>
      <c r="AW42" s="7"/>
      <c r="AX42" s="7"/>
      <c r="BA42" s="36"/>
      <c r="BB42" s="36"/>
      <c r="BC42" s="36"/>
      <c r="BD42" s="36"/>
      <c r="BE42" s="36"/>
      <c r="BF42" s="36"/>
      <c r="BG42" s="36"/>
      <c r="BH42" s="36"/>
      <c r="BI42" s="36" t="str">
        <f ca="1">VLOOKUP(3,BH22:BP27,2,FALSE)</f>
        <v>SV Fellbach</v>
      </c>
      <c r="BJ42" s="36"/>
      <c r="BK42" s="36"/>
      <c r="BL42" s="36"/>
      <c r="BM42" s="36"/>
      <c r="BN42" s="36"/>
      <c r="BO42" s="36"/>
      <c r="BP42" s="36"/>
      <c r="BQ42" s="36"/>
      <c r="BR42" s="36"/>
    </row>
    <row r="43" spans="1:70" ht="15.75" x14ac:dyDescent="0.25">
      <c r="A43" s="7"/>
      <c r="B43" s="7"/>
      <c r="C43" s="7"/>
      <c r="D43" s="7"/>
      <c r="E43" s="7"/>
      <c r="F43" s="7"/>
      <c r="G43" s="7"/>
      <c r="H43" s="72" t="s">
        <v>7</v>
      </c>
      <c r="I43" s="61"/>
      <c r="J43" s="62" t="str">
        <f ca="1">VLOOKUP(2,BH22:BP27,2,FALSE)</f>
        <v>SK Rapid Wien</v>
      </c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70"/>
      <c r="AG43" s="61">
        <f ca="1">VLOOKUP(2,BH22:BP27,3,FALSE)</f>
        <v>0</v>
      </c>
      <c r="AH43" s="61"/>
      <c r="AI43" s="61"/>
      <c r="AJ43" s="61">
        <f ca="1">VLOOKUP(2,BH22:BP27,4,FALSE)</f>
        <v>0</v>
      </c>
      <c r="AK43" s="61"/>
      <c r="AL43" s="10" t="s">
        <v>28</v>
      </c>
      <c r="AM43" s="61">
        <f ca="1">VLOOKUP(2,BH22:BP27,5,FALSE)</f>
        <v>0</v>
      </c>
      <c r="AN43" s="61"/>
      <c r="AO43" s="62">
        <f t="shared" ca="1" si="10"/>
        <v>0</v>
      </c>
      <c r="AP43" s="63"/>
      <c r="AQ43" s="64"/>
      <c r="AR43" s="7"/>
      <c r="AS43" s="7"/>
      <c r="AT43" s="7"/>
      <c r="AU43" s="7"/>
      <c r="AV43" s="7"/>
      <c r="AW43" s="7"/>
      <c r="AX43" s="7"/>
      <c r="BA43" s="36"/>
      <c r="BB43" s="36"/>
      <c r="BC43" s="36"/>
      <c r="BD43" s="36"/>
      <c r="BE43" s="36"/>
      <c r="BF43" s="36"/>
      <c r="BG43" s="36"/>
      <c r="BH43" s="36"/>
      <c r="BI43" s="36" t="str">
        <f ca="1">VLOOKUP(2,BH22:BP27,2,FALSE)</f>
        <v>SK Rapid Wien</v>
      </c>
      <c r="BJ43" s="36"/>
      <c r="BK43" s="36"/>
      <c r="BL43" s="36"/>
      <c r="BM43" s="36"/>
      <c r="BN43" s="36"/>
      <c r="BO43" s="36"/>
      <c r="BP43" s="36"/>
      <c r="BQ43" s="36"/>
      <c r="BR43" s="36"/>
    </row>
    <row r="44" spans="1:70" ht="15.75" x14ac:dyDescent="0.25">
      <c r="A44" s="7"/>
      <c r="B44" s="7"/>
      <c r="C44" s="7"/>
      <c r="D44" s="7"/>
      <c r="E44" s="7"/>
      <c r="F44" s="7"/>
      <c r="G44" s="7"/>
      <c r="H44" s="72" t="s">
        <v>8</v>
      </c>
      <c r="I44" s="61"/>
      <c r="J44" s="62" t="str">
        <f ca="1">VLOOKUP(1,BH22:BP27,2,FALSE)</f>
        <v>Fortuna Köln</v>
      </c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70"/>
      <c r="AG44" s="61">
        <f ca="1">VLOOKUP(1,BH22:BP27,3,FALSE)</f>
        <v>0</v>
      </c>
      <c r="AH44" s="61"/>
      <c r="AI44" s="61"/>
      <c r="AJ44" s="61">
        <f ca="1">VLOOKUP(1,BH22:BP27,4,FALSE)</f>
        <v>0</v>
      </c>
      <c r="AK44" s="61"/>
      <c r="AL44" s="10" t="s">
        <v>28</v>
      </c>
      <c r="AM44" s="61">
        <f ca="1">VLOOKUP(1,BH22:BP27,5,FALSE)</f>
        <v>0</v>
      </c>
      <c r="AN44" s="61"/>
      <c r="AO44" s="62">
        <f t="shared" ca="1" si="10"/>
        <v>0</v>
      </c>
      <c r="AP44" s="63"/>
      <c r="AQ44" s="64"/>
      <c r="AR44" s="7"/>
      <c r="AS44" s="7"/>
      <c r="AT44" s="7"/>
      <c r="AU44" s="7"/>
      <c r="AV44" s="7"/>
      <c r="AW44" s="7"/>
      <c r="AX44" s="7"/>
      <c r="BA44" s="36"/>
      <c r="BB44" s="36"/>
      <c r="BC44" s="36"/>
      <c r="BD44" s="36"/>
      <c r="BE44" s="36"/>
      <c r="BF44" s="36"/>
      <c r="BG44" s="36"/>
      <c r="BH44" s="36"/>
      <c r="BI44" s="36" t="str">
        <f ca="1">VLOOKUP(1,BH22:BP27,2,FALSE)</f>
        <v>Fortuna Köln</v>
      </c>
      <c r="BJ44" s="36"/>
      <c r="BK44" s="36"/>
      <c r="BL44" s="36"/>
      <c r="BM44" s="36"/>
      <c r="BN44" s="36"/>
      <c r="BO44" s="36"/>
      <c r="BP44" s="36"/>
      <c r="BQ44" s="36"/>
      <c r="BR44" s="36"/>
    </row>
    <row r="45" spans="1:70" ht="16.5" thickBot="1" x14ac:dyDescent="0.3">
      <c r="A45" s="7"/>
      <c r="B45" s="7"/>
      <c r="C45" s="7"/>
      <c r="D45" s="7"/>
      <c r="E45" s="7"/>
      <c r="F45" s="7"/>
      <c r="G45" s="7"/>
      <c r="H45" s="73" t="s">
        <v>9</v>
      </c>
      <c r="I45" s="65"/>
      <c r="J45" s="66" t="str">
        <f ca="1">VLOOKUP(0,BH22:BP27,2,FALSE)</f>
        <v>LASK Linz</v>
      </c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7"/>
      <c r="AA45" s="67"/>
      <c r="AB45" s="67"/>
      <c r="AC45" s="67"/>
      <c r="AD45" s="67"/>
      <c r="AE45" s="67"/>
      <c r="AF45" s="71"/>
      <c r="AG45" s="65">
        <f ca="1">VLOOKUP(0,BH22:BP27,3,FALSE)</f>
        <v>0</v>
      </c>
      <c r="AH45" s="65"/>
      <c r="AI45" s="65"/>
      <c r="AJ45" s="65">
        <f ca="1">VLOOKUP(0,BH22:BP27,4,FALSE)</f>
        <v>0</v>
      </c>
      <c r="AK45" s="65"/>
      <c r="AL45" s="12" t="s">
        <v>28</v>
      </c>
      <c r="AM45" s="65">
        <f ca="1">VLOOKUP(0,BH22:BP27,5,FALSE)</f>
        <v>0</v>
      </c>
      <c r="AN45" s="65"/>
      <c r="AO45" s="66">
        <f t="shared" ca="1" si="10"/>
        <v>0</v>
      </c>
      <c r="AP45" s="67"/>
      <c r="AQ45" s="68"/>
      <c r="AR45" s="7"/>
      <c r="AS45" s="7"/>
      <c r="AT45" s="7"/>
      <c r="AU45" s="7"/>
      <c r="AV45" s="7"/>
      <c r="AW45" s="7"/>
      <c r="AX45" s="7"/>
      <c r="BA45" s="36"/>
      <c r="BB45" s="36"/>
      <c r="BC45" s="36"/>
      <c r="BD45" s="36"/>
      <c r="BE45" s="36"/>
      <c r="BF45" s="36"/>
      <c r="BG45" s="36"/>
      <c r="BH45" s="36"/>
      <c r="BI45" s="36" t="str">
        <f ca="1">VLOOKUP(0,BH22:BP27,2,FALSE)</f>
        <v>LASK Linz</v>
      </c>
      <c r="BJ45" s="36"/>
      <c r="BK45" s="36"/>
      <c r="BL45" s="36"/>
      <c r="BM45" s="36"/>
      <c r="BN45" s="36"/>
      <c r="BO45" s="36"/>
      <c r="BP45" s="36"/>
      <c r="BQ45" s="36"/>
      <c r="BR45" s="36"/>
    </row>
    <row r="46" spans="1:70" x14ac:dyDescent="0.25">
      <c r="BA46" s="36"/>
      <c r="BB46" s="36"/>
      <c r="BC46" s="36"/>
      <c r="BD46" s="36"/>
      <c r="BE46" s="36"/>
      <c r="BF46" s="36"/>
      <c r="BG46" s="36"/>
      <c r="BH46" s="36"/>
      <c r="BI46" s="36">
        <f>IF(ISBLANK(AS36),0,1)</f>
        <v>0</v>
      </c>
      <c r="BJ46" s="36"/>
      <c r="BK46" s="36"/>
      <c r="BL46" s="36"/>
      <c r="BM46" s="36"/>
      <c r="BN46" s="36"/>
      <c r="BO46" s="36"/>
      <c r="BP46" s="36"/>
      <c r="BQ46" s="36"/>
      <c r="BR46" s="36"/>
    </row>
    <row r="47" spans="1:70" x14ac:dyDescent="0.25">
      <c r="BA47" s="36"/>
      <c r="BB47" s="36"/>
      <c r="BC47" s="36"/>
      <c r="BD47" s="36"/>
      <c r="BE47" s="36"/>
      <c r="BF47" s="36"/>
      <c r="BG47" s="36"/>
      <c r="BH47" s="36"/>
      <c r="BI47" s="36"/>
      <c r="BJ47" s="36"/>
      <c r="BK47" s="36"/>
      <c r="BL47" s="36"/>
      <c r="BM47" s="36"/>
      <c r="BN47" s="36"/>
      <c r="BO47" s="36"/>
      <c r="BP47" s="36"/>
      <c r="BQ47" s="36"/>
      <c r="BR47" s="36"/>
    </row>
    <row r="48" spans="1:70" x14ac:dyDescent="0.25">
      <c r="BA48" s="36"/>
      <c r="BB48" s="36"/>
      <c r="BC48" s="36"/>
      <c r="BD48" s="36"/>
      <c r="BE48" s="36"/>
      <c r="BF48" s="36"/>
      <c r="BG48" s="36"/>
      <c r="BH48" s="36"/>
      <c r="BI48" s="36"/>
      <c r="BJ48" s="36"/>
      <c r="BK48" s="36"/>
      <c r="BL48" s="36"/>
      <c r="BM48" s="36"/>
      <c r="BN48" s="36"/>
      <c r="BO48" s="36"/>
      <c r="BP48" s="36"/>
      <c r="BQ48" s="36"/>
      <c r="BR48" s="36"/>
    </row>
  </sheetData>
  <mergeCells count="174">
    <mergeCell ref="B9:F9"/>
    <mergeCell ref="G9:K9"/>
    <mergeCell ref="L9:N9"/>
    <mergeCell ref="M6:AL6"/>
    <mergeCell ref="A7:AX7"/>
    <mergeCell ref="S9:X9"/>
    <mergeCell ref="K12:AN12"/>
    <mergeCell ref="K13:M13"/>
    <mergeCell ref="K14:M14"/>
    <mergeCell ref="K15:M15"/>
    <mergeCell ref="AK9:AO9"/>
    <mergeCell ref="AP9:AT9"/>
    <mergeCell ref="AU9:AW9"/>
    <mergeCell ref="AD9:AF9"/>
    <mergeCell ref="Y9:AC9"/>
    <mergeCell ref="K16:M16"/>
    <mergeCell ref="K17:M17"/>
    <mergeCell ref="K18:M18"/>
    <mergeCell ref="N13:AN13"/>
    <mergeCell ref="N14:AN14"/>
    <mergeCell ref="N15:AN15"/>
    <mergeCell ref="N16:AN16"/>
    <mergeCell ref="N17:AN17"/>
    <mergeCell ref="N18:AN18"/>
    <mergeCell ref="D21:H21"/>
    <mergeCell ref="D22:H22"/>
    <mergeCell ref="D23:H23"/>
    <mergeCell ref="D24:H24"/>
    <mergeCell ref="D25:H25"/>
    <mergeCell ref="D26:H26"/>
    <mergeCell ref="D27:H27"/>
    <mergeCell ref="B27:C27"/>
    <mergeCell ref="B28:C28"/>
    <mergeCell ref="B21:C21"/>
    <mergeCell ref="B22:C22"/>
    <mergeCell ref="B23:C23"/>
    <mergeCell ref="B24:C24"/>
    <mergeCell ref="B25:C25"/>
    <mergeCell ref="B26:C26"/>
    <mergeCell ref="I22:X22"/>
    <mergeCell ref="Z22:AO22"/>
    <mergeCell ref="I23:X23"/>
    <mergeCell ref="I24:X24"/>
    <mergeCell ref="D28:H28"/>
    <mergeCell ref="D29:H29"/>
    <mergeCell ref="D30:H30"/>
    <mergeCell ref="D31:H31"/>
    <mergeCell ref="D32:H32"/>
    <mergeCell ref="I25:X25"/>
    <mergeCell ref="I26:X26"/>
    <mergeCell ref="I27:X27"/>
    <mergeCell ref="I28:X28"/>
    <mergeCell ref="I29:X29"/>
    <mergeCell ref="I30:X30"/>
    <mergeCell ref="Z26:AO26"/>
    <mergeCell ref="Z27:AO27"/>
    <mergeCell ref="Z28:AO28"/>
    <mergeCell ref="I31:X31"/>
    <mergeCell ref="I32:X32"/>
    <mergeCell ref="Z30:AO30"/>
    <mergeCell ref="B36:C36"/>
    <mergeCell ref="D36:H36"/>
    <mergeCell ref="D33:H33"/>
    <mergeCell ref="B33:C33"/>
    <mergeCell ref="B34:C34"/>
    <mergeCell ref="B35:C35"/>
    <mergeCell ref="B29:C29"/>
    <mergeCell ref="B30:C30"/>
    <mergeCell ref="B31:C31"/>
    <mergeCell ref="B32:C32"/>
    <mergeCell ref="AP31:AQ31"/>
    <mergeCell ref="AP32:AQ32"/>
    <mergeCell ref="AP33:AQ33"/>
    <mergeCell ref="AP34:AQ34"/>
    <mergeCell ref="AP35:AQ35"/>
    <mergeCell ref="Z35:AO35"/>
    <mergeCell ref="Z36:AO36"/>
    <mergeCell ref="Z31:AO31"/>
    <mergeCell ref="Z32:AO32"/>
    <mergeCell ref="Z33:AO33"/>
    <mergeCell ref="Z34:AO34"/>
    <mergeCell ref="AP22:AQ22"/>
    <mergeCell ref="AP23:AQ23"/>
    <mergeCell ref="AP24:AQ24"/>
    <mergeCell ref="AP25:AQ25"/>
    <mergeCell ref="AP26:AQ26"/>
    <mergeCell ref="AP27:AQ27"/>
    <mergeCell ref="AP28:AQ28"/>
    <mergeCell ref="AP29:AQ29"/>
    <mergeCell ref="Z29:AO29"/>
    <mergeCell ref="Z23:AO23"/>
    <mergeCell ref="Z24:AO24"/>
    <mergeCell ref="Z25:AO25"/>
    <mergeCell ref="AU21:AW21"/>
    <mergeCell ref="AU26:AW26"/>
    <mergeCell ref="AU27:AW27"/>
    <mergeCell ref="AU28:AW28"/>
    <mergeCell ref="AU29:AW29"/>
    <mergeCell ref="AU30:AW30"/>
    <mergeCell ref="AU31:AW31"/>
    <mergeCell ref="I21:AO21"/>
    <mergeCell ref="AP21:AT21"/>
    <mergeCell ref="AU22:AW22"/>
    <mergeCell ref="AU23:AW23"/>
    <mergeCell ref="AU24:AW24"/>
    <mergeCell ref="AU25:AW25"/>
    <mergeCell ref="AS31:AT31"/>
    <mergeCell ref="AS22:AT22"/>
    <mergeCell ref="AS23:AT23"/>
    <mergeCell ref="AS24:AT24"/>
    <mergeCell ref="AS25:AT25"/>
    <mergeCell ref="AS26:AT26"/>
    <mergeCell ref="AS27:AT27"/>
    <mergeCell ref="AS28:AT28"/>
    <mergeCell ref="AS29:AT29"/>
    <mergeCell ref="AS30:AT30"/>
    <mergeCell ref="AP30:AQ30"/>
    <mergeCell ref="AO39:AQ39"/>
    <mergeCell ref="AJ39:AN39"/>
    <mergeCell ref="AG39:AI39"/>
    <mergeCell ref="H39:AF39"/>
    <mergeCell ref="AU32:AW32"/>
    <mergeCell ref="AU33:AW33"/>
    <mergeCell ref="AU34:AW34"/>
    <mergeCell ref="AU35:AW35"/>
    <mergeCell ref="AU36:AW36"/>
    <mergeCell ref="AS32:AT32"/>
    <mergeCell ref="AS33:AT33"/>
    <mergeCell ref="AS34:AT34"/>
    <mergeCell ref="AS35:AT35"/>
    <mergeCell ref="AS36:AT36"/>
    <mergeCell ref="AP36:AQ36"/>
    <mergeCell ref="I33:X33"/>
    <mergeCell ref="I34:X34"/>
    <mergeCell ref="I35:X35"/>
    <mergeCell ref="I36:X36"/>
    <mergeCell ref="D34:H34"/>
    <mergeCell ref="D35:H35"/>
    <mergeCell ref="J42:AF42"/>
    <mergeCell ref="J43:AF43"/>
    <mergeCell ref="J44:AF44"/>
    <mergeCell ref="J45:AF45"/>
    <mergeCell ref="H40:I40"/>
    <mergeCell ref="H41:I41"/>
    <mergeCell ref="H42:I42"/>
    <mergeCell ref="H43:I43"/>
    <mergeCell ref="H44:I44"/>
    <mergeCell ref="H45:I45"/>
    <mergeCell ref="AG40:AI40"/>
    <mergeCell ref="AJ40:AK40"/>
    <mergeCell ref="AM40:AN40"/>
    <mergeCell ref="AO40:AQ40"/>
    <mergeCell ref="AG41:AI41"/>
    <mergeCell ref="AJ41:AK41"/>
    <mergeCell ref="AM41:AN41"/>
    <mergeCell ref="AO41:AQ41"/>
    <mergeCell ref="J40:AF40"/>
    <mergeCell ref="J41:AF41"/>
    <mergeCell ref="AG44:AI44"/>
    <mergeCell ref="AJ44:AK44"/>
    <mergeCell ref="AM44:AN44"/>
    <mergeCell ref="AO44:AQ44"/>
    <mergeCell ref="AG45:AI45"/>
    <mergeCell ref="AJ45:AK45"/>
    <mergeCell ref="AM45:AN45"/>
    <mergeCell ref="AO45:AQ45"/>
    <mergeCell ref="AG42:AI42"/>
    <mergeCell ref="AJ42:AK42"/>
    <mergeCell ref="AM42:AN42"/>
    <mergeCell ref="AO42:AQ42"/>
    <mergeCell ref="AG43:AI43"/>
    <mergeCell ref="AJ43:AK43"/>
    <mergeCell ref="AM43:AN43"/>
    <mergeCell ref="AO43:AQ43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CF47"/>
  <sheetViews>
    <sheetView showGridLines="0" topLeftCell="A20" zoomScale="115" zoomScaleNormal="115" workbookViewId="0">
      <selection activeCell="B22" sqref="B22:C36"/>
    </sheetView>
  </sheetViews>
  <sheetFormatPr baseColWidth="10" defaultColWidth="1.7109375" defaultRowHeight="15" x14ac:dyDescent="0.25"/>
  <cols>
    <col min="55" max="55" width="2.28515625" bestFit="1" customWidth="1"/>
    <col min="57" max="57" width="2.28515625" bestFit="1" customWidth="1"/>
    <col min="59" max="60" width="2.28515625" bestFit="1" customWidth="1"/>
    <col min="61" max="61" width="13.85546875" bestFit="1" customWidth="1"/>
    <col min="62" max="65" width="2.28515625" bestFit="1" customWidth="1"/>
    <col min="66" max="66" width="4.140625" bestFit="1" customWidth="1"/>
  </cols>
  <sheetData>
    <row r="2" spans="1:50" ht="37.5" x14ac:dyDescent="0.7">
      <c r="L2" s="3" t="s">
        <v>0</v>
      </c>
    </row>
    <row r="3" spans="1:50" ht="29.25" x14ac:dyDescent="0.55000000000000004">
      <c r="M3" s="2"/>
      <c r="Q3" s="1" t="str">
        <f>Deckblatt!Q3</f>
        <v>10. attimo-Cup</v>
      </c>
    </row>
    <row r="6" spans="1:50" ht="15.75" x14ac:dyDescent="0.25">
      <c r="M6" s="94" t="s">
        <v>166</v>
      </c>
      <c r="N6" s="94"/>
      <c r="O6" s="94"/>
      <c r="P6" s="94"/>
      <c r="Q6" s="94"/>
      <c r="R6" s="94"/>
      <c r="S6" s="94"/>
      <c r="T6" s="94"/>
      <c r="U6" s="94"/>
      <c r="V6" s="94"/>
      <c r="W6" s="94"/>
      <c r="X6" s="94"/>
      <c r="Y6" s="94"/>
      <c r="Z6" s="94"/>
      <c r="AA6" s="94"/>
      <c r="AB6" s="94"/>
      <c r="AC6" s="94"/>
      <c r="AD6" s="94"/>
      <c r="AE6" s="94"/>
      <c r="AF6" s="94"/>
      <c r="AG6" s="94"/>
      <c r="AH6" s="94"/>
      <c r="AI6" s="94"/>
      <c r="AJ6" s="94"/>
      <c r="AK6" s="94"/>
      <c r="AL6" s="94"/>
    </row>
    <row r="7" spans="1:50" ht="15.75" x14ac:dyDescent="0.25">
      <c r="A7" s="94" t="s">
        <v>16</v>
      </c>
      <c r="B7" s="94"/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4"/>
      <c r="V7" s="94"/>
      <c r="W7" s="94"/>
      <c r="X7" s="94"/>
      <c r="Y7" s="94"/>
      <c r="Z7" s="94"/>
      <c r="AA7" s="94"/>
      <c r="AB7" s="94"/>
      <c r="AC7" s="94"/>
      <c r="AD7" s="94"/>
      <c r="AE7" s="94"/>
      <c r="AF7" s="94"/>
      <c r="AG7" s="94"/>
      <c r="AH7" s="94"/>
      <c r="AI7" s="94"/>
      <c r="AJ7" s="94"/>
      <c r="AK7" s="94"/>
      <c r="AL7" s="94"/>
      <c r="AM7" s="94"/>
      <c r="AN7" s="94"/>
      <c r="AO7" s="94"/>
      <c r="AP7" s="94"/>
      <c r="AQ7" s="94"/>
      <c r="AR7" s="94"/>
      <c r="AS7" s="94"/>
      <c r="AT7" s="94"/>
      <c r="AU7" s="94"/>
      <c r="AV7" s="94"/>
      <c r="AW7" s="94"/>
      <c r="AX7" s="94"/>
    </row>
    <row r="9" spans="1:50" ht="15.75" x14ac:dyDescent="0.25">
      <c r="A9" s="7"/>
      <c r="B9" s="90" t="s">
        <v>17</v>
      </c>
      <c r="C9" s="90"/>
      <c r="D9" s="90"/>
      <c r="E9" s="90"/>
      <c r="F9" s="90"/>
      <c r="G9" s="93">
        <v>0.41666666666666669</v>
      </c>
      <c r="H9" s="93"/>
      <c r="I9" s="93"/>
      <c r="J9" s="93"/>
      <c r="K9" s="93"/>
      <c r="L9" s="90" t="s">
        <v>18</v>
      </c>
      <c r="M9" s="90"/>
      <c r="N9" s="90"/>
      <c r="S9" s="90" t="s">
        <v>19</v>
      </c>
      <c r="T9" s="90"/>
      <c r="U9" s="90"/>
      <c r="V9" s="90"/>
      <c r="W9" s="90"/>
      <c r="X9" s="90"/>
      <c r="Y9" s="91">
        <v>1.0416666666666666E-2</v>
      </c>
      <c r="Z9" s="91"/>
      <c r="AA9" s="91"/>
      <c r="AB9" s="91"/>
      <c r="AC9" s="91"/>
      <c r="AD9" s="90" t="s">
        <v>20</v>
      </c>
      <c r="AE9" s="90"/>
      <c r="AF9" s="90"/>
      <c r="AJ9" s="7"/>
      <c r="AK9" s="90" t="s">
        <v>21</v>
      </c>
      <c r="AL9" s="90"/>
      <c r="AM9" s="90"/>
      <c r="AN9" s="90"/>
      <c r="AO9" s="90"/>
      <c r="AP9" s="91">
        <v>6.9444444444444447E-4</v>
      </c>
      <c r="AQ9" s="91"/>
      <c r="AR9" s="91"/>
      <c r="AS9" s="91"/>
      <c r="AT9" s="91"/>
      <c r="AU9" s="90" t="s">
        <v>20</v>
      </c>
      <c r="AV9" s="90"/>
      <c r="AW9" s="90"/>
    </row>
    <row r="10" spans="1:50" ht="15.75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</row>
    <row r="11" spans="1:50" ht="16.5" thickBot="1" x14ac:dyDescent="0.3">
      <c r="A11" s="7"/>
      <c r="B11" s="9" t="s">
        <v>22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</row>
    <row r="12" spans="1:50" ht="16.5" thickBot="1" x14ac:dyDescent="0.3">
      <c r="A12" s="7"/>
      <c r="B12" s="7"/>
      <c r="C12" s="7"/>
      <c r="D12" s="7"/>
      <c r="E12" s="7"/>
      <c r="F12" s="7"/>
      <c r="G12" s="7"/>
      <c r="H12" s="7"/>
      <c r="I12" s="7"/>
      <c r="J12" s="7"/>
      <c r="K12" s="95" t="s">
        <v>3</v>
      </c>
      <c r="L12" s="96"/>
      <c r="M12" s="96"/>
      <c r="N12" s="96"/>
      <c r="O12" s="96"/>
      <c r="P12" s="96"/>
      <c r="Q12" s="96"/>
      <c r="R12" s="96"/>
      <c r="S12" s="96"/>
      <c r="T12" s="96"/>
      <c r="U12" s="96"/>
      <c r="V12" s="96"/>
      <c r="W12" s="96"/>
      <c r="X12" s="96"/>
      <c r="Y12" s="96"/>
      <c r="Z12" s="96"/>
      <c r="AA12" s="96"/>
      <c r="AB12" s="96"/>
      <c r="AC12" s="96"/>
      <c r="AD12" s="96"/>
      <c r="AE12" s="96"/>
      <c r="AF12" s="96"/>
      <c r="AG12" s="96"/>
      <c r="AH12" s="96"/>
      <c r="AI12" s="96"/>
      <c r="AJ12" s="96"/>
      <c r="AK12" s="96"/>
      <c r="AL12" s="96"/>
      <c r="AM12" s="96"/>
      <c r="AN12" s="97"/>
      <c r="AO12" s="8"/>
      <c r="AP12" s="8"/>
      <c r="AQ12" s="8"/>
      <c r="AR12" s="8"/>
      <c r="AS12" s="8"/>
      <c r="AT12" s="8"/>
      <c r="AU12" s="8"/>
      <c r="AV12" s="8"/>
      <c r="AW12" s="8"/>
      <c r="AX12" s="8"/>
    </row>
    <row r="13" spans="1:50" ht="15.75" x14ac:dyDescent="0.25">
      <c r="A13" s="7"/>
      <c r="B13" s="7"/>
      <c r="C13" s="7"/>
      <c r="D13" s="7"/>
      <c r="E13" s="7"/>
      <c r="F13" s="7"/>
      <c r="G13" s="7"/>
      <c r="H13" s="7"/>
      <c r="I13" s="7"/>
      <c r="J13" s="7"/>
      <c r="K13" s="49" t="s">
        <v>4</v>
      </c>
      <c r="L13" s="98"/>
      <c r="M13" s="98"/>
      <c r="N13" s="51" t="str">
        <f>Deckblatt!AE16</f>
        <v>TSV Uhlbach</v>
      </c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1"/>
      <c r="AG13" s="51"/>
      <c r="AH13" s="51"/>
      <c r="AI13" s="51"/>
      <c r="AJ13" s="51"/>
      <c r="AK13" s="51"/>
      <c r="AL13" s="51"/>
      <c r="AM13" s="51"/>
      <c r="AN13" s="52"/>
      <c r="AO13" s="7"/>
      <c r="AP13" s="7"/>
      <c r="AQ13" s="7"/>
      <c r="AR13" s="7"/>
      <c r="AS13" s="7"/>
      <c r="AT13" s="7"/>
      <c r="AU13" s="7"/>
      <c r="AV13" s="7"/>
      <c r="AW13" s="7"/>
      <c r="AX13" s="7"/>
    </row>
    <row r="14" spans="1:50" ht="15.75" x14ac:dyDescent="0.25">
      <c r="A14" s="7"/>
      <c r="B14" s="7"/>
      <c r="C14" s="7"/>
      <c r="D14" s="7"/>
      <c r="E14" s="7"/>
      <c r="F14" s="7"/>
      <c r="G14" s="7"/>
      <c r="H14" s="7"/>
      <c r="I14" s="7"/>
      <c r="J14" s="7"/>
      <c r="K14" s="44" t="s">
        <v>5</v>
      </c>
      <c r="L14" s="90"/>
      <c r="M14" s="90"/>
      <c r="N14" s="42" t="str">
        <f>Deckblatt!AE17</f>
        <v>Borussia Mönchengladbach</v>
      </c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3"/>
      <c r="AO14" s="7"/>
      <c r="AP14" s="7"/>
      <c r="AQ14" s="7"/>
      <c r="AR14" s="7"/>
      <c r="AS14" s="7"/>
      <c r="AT14" s="7"/>
      <c r="AU14" s="7"/>
      <c r="AV14" s="7"/>
      <c r="AW14" s="7"/>
      <c r="AX14" s="7"/>
    </row>
    <row r="15" spans="1:50" ht="15.75" x14ac:dyDescent="0.25">
      <c r="A15" s="7"/>
      <c r="B15" s="7"/>
      <c r="C15" s="7"/>
      <c r="D15" s="7"/>
      <c r="E15" s="7"/>
      <c r="F15" s="7"/>
      <c r="G15" s="7"/>
      <c r="H15" s="7"/>
      <c r="I15" s="7"/>
      <c r="J15" s="7"/>
      <c r="K15" s="44" t="s">
        <v>6</v>
      </c>
      <c r="L15" s="90"/>
      <c r="M15" s="90"/>
      <c r="N15" s="42" t="str">
        <f>Deckblatt!AE18</f>
        <v>TSV Wendlingen</v>
      </c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3"/>
      <c r="AO15" s="7"/>
      <c r="AP15" s="7"/>
      <c r="AQ15" s="7"/>
      <c r="AR15" s="7"/>
      <c r="AS15" s="7"/>
      <c r="AT15" s="7"/>
      <c r="AU15" s="7"/>
      <c r="AV15" s="7"/>
      <c r="AW15" s="7"/>
      <c r="AX15" s="7"/>
    </row>
    <row r="16" spans="1:50" ht="15.75" x14ac:dyDescent="0.25">
      <c r="A16" s="7"/>
      <c r="B16" s="7"/>
      <c r="C16" s="7"/>
      <c r="D16" s="7"/>
      <c r="E16" s="7"/>
      <c r="F16" s="7"/>
      <c r="G16" s="7"/>
      <c r="H16" s="7"/>
      <c r="I16" s="7"/>
      <c r="J16" s="7"/>
      <c r="K16" s="44" t="s">
        <v>7</v>
      </c>
      <c r="L16" s="90"/>
      <c r="M16" s="90"/>
      <c r="N16" s="42" t="str">
        <f>Deckblatt!AE19</f>
        <v>Bayer 04 Leverkusen</v>
      </c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3"/>
      <c r="AO16" s="7"/>
      <c r="AP16" s="7"/>
      <c r="AQ16" s="7"/>
      <c r="AR16" s="7"/>
      <c r="AS16" s="7"/>
      <c r="AT16" s="7"/>
      <c r="AU16" s="7"/>
      <c r="AV16" s="7"/>
      <c r="AW16" s="7"/>
      <c r="AX16" s="7"/>
    </row>
    <row r="17" spans="1:84" ht="15.75" x14ac:dyDescent="0.25">
      <c r="A17" s="7"/>
      <c r="B17" s="7"/>
      <c r="C17" s="7"/>
      <c r="D17" s="7"/>
      <c r="E17" s="7"/>
      <c r="F17" s="7"/>
      <c r="G17" s="7"/>
      <c r="H17" s="7"/>
      <c r="I17" s="7"/>
      <c r="J17" s="7"/>
      <c r="K17" s="44" t="s">
        <v>8</v>
      </c>
      <c r="L17" s="90"/>
      <c r="M17" s="90"/>
      <c r="N17" s="42" t="str">
        <f>Deckblatt!AE20</f>
        <v>FSV Waiblingen</v>
      </c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3"/>
      <c r="AO17" s="7"/>
      <c r="AP17" s="7"/>
      <c r="AQ17" s="7"/>
      <c r="AR17" s="7"/>
      <c r="AS17" s="7"/>
      <c r="AT17" s="7"/>
      <c r="AU17" s="7"/>
      <c r="AV17" s="7"/>
      <c r="AW17" s="7"/>
      <c r="AX17" s="7"/>
    </row>
    <row r="18" spans="1:84" ht="16.5" thickBot="1" x14ac:dyDescent="0.3">
      <c r="A18" s="7"/>
      <c r="B18" s="7"/>
      <c r="C18" s="7"/>
      <c r="D18" s="7"/>
      <c r="E18" s="7"/>
      <c r="F18" s="7"/>
      <c r="G18" s="7"/>
      <c r="H18" s="7"/>
      <c r="I18" s="7"/>
      <c r="J18" s="7"/>
      <c r="K18" s="53" t="s">
        <v>9</v>
      </c>
      <c r="L18" s="92"/>
      <c r="M18" s="92"/>
      <c r="N18" s="59" t="str">
        <f>Deckblatt!AE21</f>
        <v>Karlsruher SC</v>
      </c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59"/>
      <c r="AA18" s="59"/>
      <c r="AB18" s="59"/>
      <c r="AC18" s="59"/>
      <c r="AD18" s="59"/>
      <c r="AE18" s="59"/>
      <c r="AF18" s="59"/>
      <c r="AG18" s="59"/>
      <c r="AH18" s="59"/>
      <c r="AI18" s="59"/>
      <c r="AJ18" s="59"/>
      <c r="AK18" s="59"/>
      <c r="AL18" s="59"/>
      <c r="AM18" s="59"/>
      <c r="AN18" s="60"/>
      <c r="AO18" s="7"/>
      <c r="AP18" s="7"/>
      <c r="AQ18" s="7"/>
      <c r="AR18" s="7"/>
      <c r="AS18" s="7"/>
      <c r="AT18" s="7"/>
      <c r="AU18" s="7"/>
      <c r="AV18" s="7"/>
      <c r="AW18" s="7"/>
      <c r="AX18" s="7"/>
    </row>
    <row r="19" spans="1:84" ht="15.75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</row>
    <row r="20" spans="1:84" ht="16.5" thickBot="1" x14ac:dyDescent="0.3">
      <c r="A20" s="7"/>
      <c r="B20" s="9" t="s">
        <v>23</v>
      </c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BC20" s="36"/>
      <c r="BD20" s="36"/>
      <c r="BE20" s="36"/>
      <c r="BF20" s="36"/>
      <c r="BG20" s="36"/>
      <c r="BH20" s="36"/>
      <c r="BI20" s="36"/>
      <c r="BJ20" s="36"/>
      <c r="BK20" s="36"/>
      <c r="BL20" s="36"/>
      <c r="BM20" s="36"/>
      <c r="BN20" s="36"/>
      <c r="BO20" s="36"/>
      <c r="BP20" s="36"/>
      <c r="BQ20" s="36"/>
      <c r="BR20" s="36"/>
      <c r="BS20" s="36"/>
    </row>
    <row r="21" spans="1:84" ht="16.5" thickBot="1" x14ac:dyDescent="0.3">
      <c r="A21" s="7"/>
      <c r="B21" s="89" t="s">
        <v>24</v>
      </c>
      <c r="C21" s="86"/>
      <c r="D21" s="86" t="s">
        <v>25</v>
      </c>
      <c r="E21" s="86"/>
      <c r="F21" s="86"/>
      <c r="G21" s="86"/>
      <c r="H21" s="86"/>
      <c r="I21" s="86" t="s">
        <v>26</v>
      </c>
      <c r="J21" s="86"/>
      <c r="K21" s="86"/>
      <c r="L21" s="86"/>
      <c r="M21" s="86"/>
      <c r="N21" s="86"/>
      <c r="O21" s="86"/>
      <c r="P21" s="86"/>
      <c r="Q21" s="86"/>
      <c r="R21" s="86"/>
      <c r="S21" s="86"/>
      <c r="T21" s="86"/>
      <c r="U21" s="86"/>
      <c r="V21" s="86"/>
      <c r="W21" s="86"/>
      <c r="X21" s="86"/>
      <c r="Y21" s="86"/>
      <c r="Z21" s="86"/>
      <c r="AA21" s="86"/>
      <c r="AB21" s="86"/>
      <c r="AC21" s="86"/>
      <c r="AD21" s="86"/>
      <c r="AE21" s="86"/>
      <c r="AF21" s="86"/>
      <c r="AG21" s="86"/>
      <c r="AH21" s="86"/>
      <c r="AI21" s="86"/>
      <c r="AJ21" s="86"/>
      <c r="AK21" s="86"/>
      <c r="AL21" s="86"/>
      <c r="AM21" s="86"/>
      <c r="AN21" s="86"/>
      <c r="AO21" s="86"/>
      <c r="AP21" s="86" t="s">
        <v>27</v>
      </c>
      <c r="AQ21" s="86"/>
      <c r="AR21" s="86"/>
      <c r="AS21" s="86"/>
      <c r="AT21" s="86"/>
      <c r="AU21" s="83"/>
      <c r="AV21" s="84"/>
      <c r="AW21" s="85"/>
      <c r="AX21" s="7"/>
      <c r="BC21" s="36"/>
      <c r="BD21" s="36"/>
      <c r="BE21" s="36"/>
      <c r="BF21" s="36"/>
      <c r="BG21" s="36"/>
      <c r="BH21" s="36"/>
      <c r="BI21" s="36"/>
      <c r="BJ21" s="36"/>
      <c r="BK21" s="36"/>
      <c r="BL21" s="36"/>
      <c r="BM21" s="36"/>
      <c r="BN21" s="36"/>
      <c r="BO21" s="36"/>
      <c r="BP21" s="36"/>
      <c r="BQ21" s="36"/>
      <c r="BR21" s="36"/>
      <c r="BS21" s="36"/>
    </row>
    <row r="22" spans="1:84" ht="16.5" thickBot="1" x14ac:dyDescent="0.3">
      <c r="A22" s="7"/>
      <c r="B22" s="38">
        <v>2</v>
      </c>
      <c r="C22" s="39"/>
      <c r="D22" s="81">
        <f>G9</f>
        <v>0.41666666666666669</v>
      </c>
      <c r="E22" s="79"/>
      <c r="F22" s="79"/>
      <c r="G22" s="79"/>
      <c r="H22" s="79"/>
      <c r="I22" s="79" t="str">
        <f>N13</f>
        <v>TSV Uhlbach</v>
      </c>
      <c r="J22" s="79"/>
      <c r="K22" s="79"/>
      <c r="L22" s="79"/>
      <c r="M22" s="79"/>
      <c r="N22" s="79"/>
      <c r="O22" s="79"/>
      <c r="P22" s="79"/>
      <c r="Q22" s="79"/>
      <c r="R22" s="79"/>
      <c r="S22" s="79"/>
      <c r="T22" s="79"/>
      <c r="U22" s="79"/>
      <c r="V22" s="79"/>
      <c r="W22" s="79"/>
      <c r="X22" s="79"/>
      <c r="Y22" s="15" t="s">
        <v>29</v>
      </c>
      <c r="Z22" s="79" t="str">
        <f>N14</f>
        <v>Borussia Mönchengladbach</v>
      </c>
      <c r="AA22" s="79"/>
      <c r="AB22" s="79"/>
      <c r="AC22" s="79"/>
      <c r="AD22" s="79"/>
      <c r="AE22" s="79"/>
      <c r="AF22" s="79"/>
      <c r="AG22" s="79"/>
      <c r="AH22" s="79"/>
      <c r="AI22" s="79"/>
      <c r="AJ22" s="79"/>
      <c r="AK22" s="79"/>
      <c r="AL22" s="79"/>
      <c r="AM22" s="79"/>
      <c r="AN22" s="79"/>
      <c r="AO22" s="79"/>
      <c r="AP22" s="79"/>
      <c r="AQ22" s="79"/>
      <c r="AR22" s="14" t="s">
        <v>28</v>
      </c>
      <c r="AS22" s="79"/>
      <c r="AT22" s="79"/>
      <c r="AU22" s="79"/>
      <c r="AV22" s="79"/>
      <c r="AW22" s="80"/>
      <c r="AX22" s="7"/>
      <c r="BC22" s="36">
        <f>IF(ISBLANK($AP22),0,IF($AP22&gt;$AS22,3,IF($AP22=$AS22,1,0)))</f>
        <v>0</v>
      </c>
      <c r="BD22" s="36"/>
      <c r="BE22" s="36">
        <f>IF(ISBLANK($AS22),0,IF($AP22&lt;$AS22,3,IF($AP22=$AS22,1,0)))</f>
        <v>0</v>
      </c>
      <c r="BF22" s="36"/>
      <c r="BG22" s="37">
        <f t="shared" ref="BG22:BG27" ca="1" si="0">6-$BH22</f>
        <v>1</v>
      </c>
      <c r="BH22" s="37">
        <f ca="1">IF(BN22&gt;BN23,1,0)+IF(BN22&gt;BN24,1,0)+IF(BN22&gt;BN25,1,0)+IF(BN22&gt;BN26,1,0)+IF(BN22&gt;BN27,1,0)</f>
        <v>5</v>
      </c>
      <c r="BI22" s="37" t="str">
        <f>N13</f>
        <v>TSV Uhlbach</v>
      </c>
      <c r="BJ22" s="37">
        <f t="shared" ref="BJ22:BJ27" ca="1" si="1">SUMIF($I$22:$X$36,$BI22,$BC$22:$BC$36)+SUMIF($Z$22:$AO$36,$BI22,$BE$22:$BE$36)</f>
        <v>0</v>
      </c>
      <c r="BK22" s="37">
        <f t="shared" ref="BK22:BK27" ca="1" si="2">SUMIF($I$22:$X$36,$BI22,$AP$22:$AQ$36)+SUMIF($Z$22:$AO$36,$BI22,$AS$22:$AT$36)</f>
        <v>0</v>
      </c>
      <c r="BL22" s="37">
        <f t="shared" ref="BL22:BL27" ca="1" si="3">SUMIF($I$22:$X$36,$BI22,$AS$22:$AT$36)+SUMIF($Z$22:$AO$36,$BI22,$AP$22:$AQ$36)</f>
        <v>0</v>
      </c>
      <c r="BM22" s="37">
        <f t="shared" ref="BM22:BM27" ca="1" si="4">$BK22-$BL22</f>
        <v>0</v>
      </c>
      <c r="BN22" s="37">
        <f ca="1">$BJ22*1000000+$BM22*10000+$BK22+0.6</f>
        <v>0.6</v>
      </c>
      <c r="BO22" s="37"/>
      <c r="BP22" s="37"/>
      <c r="BQ22" s="37"/>
      <c r="BR22" s="37"/>
      <c r="BS22" s="37"/>
      <c r="BT22" s="35"/>
      <c r="BU22" s="35"/>
      <c r="BV22" s="35"/>
      <c r="BW22" s="35"/>
      <c r="BX22" s="35"/>
      <c r="BY22" s="35"/>
      <c r="BZ22" s="35"/>
      <c r="CA22" s="35"/>
      <c r="CB22" s="35"/>
      <c r="CC22" s="35"/>
      <c r="CD22" s="35"/>
      <c r="CE22" s="35"/>
      <c r="CF22" s="35"/>
    </row>
    <row r="23" spans="1:84" ht="16.5" thickBot="1" x14ac:dyDescent="0.3">
      <c r="A23" s="7"/>
      <c r="B23" s="38">
        <v>2</v>
      </c>
      <c r="C23" s="39"/>
      <c r="D23" s="82">
        <f>D22+$Y$9+$AP$9</f>
        <v>0.42777777777777781</v>
      </c>
      <c r="E23" s="61"/>
      <c r="F23" s="61"/>
      <c r="G23" s="61"/>
      <c r="H23" s="61"/>
      <c r="I23" s="61" t="str">
        <f>N15</f>
        <v>TSV Wendlingen</v>
      </c>
      <c r="J23" s="61"/>
      <c r="K23" s="61"/>
      <c r="L23" s="61"/>
      <c r="M23" s="61"/>
      <c r="N23" s="61"/>
      <c r="O23" s="61"/>
      <c r="P23" s="61"/>
      <c r="Q23" s="61"/>
      <c r="R23" s="61"/>
      <c r="S23" s="61"/>
      <c r="T23" s="61"/>
      <c r="U23" s="61"/>
      <c r="V23" s="61"/>
      <c r="W23" s="61"/>
      <c r="X23" s="61"/>
      <c r="Y23" s="10" t="s">
        <v>29</v>
      </c>
      <c r="Z23" s="61" t="str">
        <f>N16</f>
        <v>Bayer 04 Leverkusen</v>
      </c>
      <c r="AA23" s="61"/>
      <c r="AB23" s="61"/>
      <c r="AC23" s="61"/>
      <c r="AD23" s="61"/>
      <c r="AE23" s="61"/>
      <c r="AF23" s="61"/>
      <c r="AG23" s="61"/>
      <c r="AH23" s="61"/>
      <c r="AI23" s="61"/>
      <c r="AJ23" s="61"/>
      <c r="AK23" s="61"/>
      <c r="AL23" s="61"/>
      <c r="AM23" s="61"/>
      <c r="AN23" s="61"/>
      <c r="AO23" s="61"/>
      <c r="AP23" s="61"/>
      <c r="AQ23" s="61"/>
      <c r="AR23" s="10" t="s">
        <v>28</v>
      </c>
      <c r="AS23" s="61"/>
      <c r="AT23" s="61"/>
      <c r="AU23" s="61"/>
      <c r="AV23" s="61"/>
      <c r="AW23" s="69"/>
      <c r="AX23" s="7"/>
      <c r="BC23" s="36">
        <f t="shared" ref="BC23:BC36" si="5">IF(ISBLANK($AP23),0,IF($AP23&gt;$AS23,3,IF($AP23=$AS23,1,0)))</f>
        <v>0</v>
      </c>
      <c r="BD23" s="36"/>
      <c r="BE23" s="36">
        <f t="shared" ref="BE23:BE36" si="6">IF(ISBLANK($AS23),0,IF($AP23&lt;$AS23,3,IF($AP23=$AS23,1,0)))</f>
        <v>0</v>
      </c>
      <c r="BF23" s="36"/>
      <c r="BG23" s="37">
        <f t="shared" ca="1" si="0"/>
        <v>2</v>
      </c>
      <c r="BH23" s="37">
        <f ca="1">IF(BN23&gt;BN24,1,0)+IF(BN23&gt;BN25,1,0)+IF(BN23&gt;BN26,1,0)+IF(BN23&gt;BN27,1,0)+IF(BN23&gt;BN22,1,0)</f>
        <v>4</v>
      </c>
      <c r="BI23" s="37" t="str">
        <f t="shared" ref="BI23:BI27" si="7">N14</f>
        <v>Borussia Mönchengladbach</v>
      </c>
      <c r="BJ23" s="37">
        <f t="shared" ca="1" si="1"/>
        <v>0</v>
      </c>
      <c r="BK23" s="37">
        <f t="shared" ca="1" si="2"/>
        <v>0</v>
      </c>
      <c r="BL23" s="37">
        <f t="shared" ca="1" si="3"/>
        <v>0</v>
      </c>
      <c r="BM23" s="37">
        <f t="shared" ca="1" si="4"/>
        <v>0</v>
      </c>
      <c r="BN23" s="37">
        <f ca="1">$BJ23*1000000+$BM23*10000+$BK23+0.5</f>
        <v>0.5</v>
      </c>
      <c r="BO23" s="37"/>
      <c r="BP23" s="37"/>
      <c r="BQ23" s="37"/>
      <c r="BR23" s="37"/>
      <c r="BS23" s="37"/>
      <c r="BT23" s="35"/>
      <c r="BU23" s="35"/>
      <c r="BV23" s="35"/>
      <c r="BW23" s="35"/>
      <c r="BX23" s="35"/>
      <c r="BY23" s="35"/>
      <c r="BZ23" s="35"/>
      <c r="CA23" s="35"/>
      <c r="CB23" s="35"/>
      <c r="CC23" s="35"/>
      <c r="CD23" s="35"/>
      <c r="CE23" s="35"/>
      <c r="CF23" s="35"/>
    </row>
    <row r="24" spans="1:84" ht="16.5" thickBot="1" x14ac:dyDescent="0.3">
      <c r="A24" s="7"/>
      <c r="B24" s="38">
        <v>2</v>
      </c>
      <c r="C24" s="39"/>
      <c r="D24" s="87">
        <f>D23+$Y$9+$AP$9</f>
        <v>0.43888888888888894</v>
      </c>
      <c r="E24" s="65"/>
      <c r="F24" s="65"/>
      <c r="G24" s="65"/>
      <c r="H24" s="65"/>
      <c r="I24" s="65" t="str">
        <f>N17</f>
        <v>FSV Waiblingen</v>
      </c>
      <c r="J24" s="65"/>
      <c r="K24" s="65"/>
      <c r="L24" s="65"/>
      <c r="M24" s="65"/>
      <c r="N24" s="65"/>
      <c r="O24" s="65"/>
      <c r="P24" s="65"/>
      <c r="Q24" s="65"/>
      <c r="R24" s="65"/>
      <c r="S24" s="65"/>
      <c r="T24" s="65"/>
      <c r="U24" s="65"/>
      <c r="V24" s="65"/>
      <c r="W24" s="65"/>
      <c r="X24" s="65"/>
      <c r="Y24" s="12" t="s">
        <v>29</v>
      </c>
      <c r="Z24" s="65" t="str">
        <f>N18</f>
        <v>Karlsruher SC</v>
      </c>
      <c r="AA24" s="65"/>
      <c r="AB24" s="65"/>
      <c r="AC24" s="65"/>
      <c r="AD24" s="65"/>
      <c r="AE24" s="65"/>
      <c r="AF24" s="65"/>
      <c r="AG24" s="65"/>
      <c r="AH24" s="65"/>
      <c r="AI24" s="65"/>
      <c r="AJ24" s="65"/>
      <c r="AK24" s="65"/>
      <c r="AL24" s="65"/>
      <c r="AM24" s="65"/>
      <c r="AN24" s="65"/>
      <c r="AO24" s="65"/>
      <c r="AP24" s="65"/>
      <c r="AQ24" s="65"/>
      <c r="AR24" s="12" t="s">
        <v>28</v>
      </c>
      <c r="AS24" s="65"/>
      <c r="AT24" s="65"/>
      <c r="AU24" s="65"/>
      <c r="AV24" s="65"/>
      <c r="AW24" s="78"/>
      <c r="AX24" s="7"/>
      <c r="BC24" s="36">
        <f t="shared" si="5"/>
        <v>0</v>
      </c>
      <c r="BD24" s="36"/>
      <c r="BE24" s="36">
        <f t="shared" si="6"/>
        <v>0</v>
      </c>
      <c r="BF24" s="36"/>
      <c r="BG24" s="37">
        <f t="shared" ca="1" si="0"/>
        <v>3</v>
      </c>
      <c r="BH24" s="37">
        <f ca="1">IF(BN24&gt;BN25,1,0)+IF(BN24&gt;BN26,1,0)+IF(BN24&gt;BN27,1,0)+IF(BN24&gt;BN22,1,0)+IF(BN24&gt;BN23,1,0)</f>
        <v>3</v>
      </c>
      <c r="BI24" s="37" t="str">
        <f t="shared" si="7"/>
        <v>TSV Wendlingen</v>
      </c>
      <c r="BJ24" s="37">
        <f t="shared" ca="1" si="1"/>
        <v>0</v>
      </c>
      <c r="BK24" s="37">
        <f t="shared" ca="1" si="2"/>
        <v>0</v>
      </c>
      <c r="BL24" s="37">
        <f t="shared" ca="1" si="3"/>
        <v>0</v>
      </c>
      <c r="BM24" s="37">
        <f t="shared" ca="1" si="4"/>
        <v>0</v>
      </c>
      <c r="BN24" s="37">
        <f ca="1">$BJ24*1000000+$BM24*10000+$BK24+0.4</f>
        <v>0.4</v>
      </c>
      <c r="BO24" s="37"/>
      <c r="BP24" s="37"/>
      <c r="BQ24" s="37"/>
      <c r="BR24" s="37"/>
      <c r="BS24" s="37"/>
      <c r="BT24" s="35"/>
      <c r="BU24" s="35"/>
      <c r="BV24" s="35"/>
      <c r="BW24" s="35"/>
      <c r="BX24" s="35"/>
      <c r="BY24" s="35"/>
      <c r="BZ24" s="35"/>
      <c r="CA24" s="35"/>
      <c r="CB24" s="35"/>
      <c r="CC24" s="35"/>
      <c r="CD24" s="35"/>
      <c r="CE24" s="35"/>
      <c r="CF24" s="35"/>
    </row>
    <row r="25" spans="1:84" ht="16.5" thickBot="1" x14ac:dyDescent="0.3">
      <c r="A25" s="7"/>
      <c r="B25" s="38">
        <v>2</v>
      </c>
      <c r="C25" s="39"/>
      <c r="D25" s="81">
        <f t="shared" ref="D25:D36" si="8">D24+$Y$9+$AP$9</f>
        <v>0.45000000000000007</v>
      </c>
      <c r="E25" s="79"/>
      <c r="F25" s="79"/>
      <c r="G25" s="79"/>
      <c r="H25" s="79"/>
      <c r="I25" s="79" t="str">
        <f>N13</f>
        <v>TSV Uhlbach</v>
      </c>
      <c r="J25" s="79"/>
      <c r="K25" s="79"/>
      <c r="L25" s="79"/>
      <c r="M25" s="79"/>
      <c r="N25" s="79"/>
      <c r="O25" s="79"/>
      <c r="P25" s="79"/>
      <c r="Q25" s="79"/>
      <c r="R25" s="79"/>
      <c r="S25" s="79"/>
      <c r="T25" s="79"/>
      <c r="U25" s="79"/>
      <c r="V25" s="79"/>
      <c r="W25" s="79"/>
      <c r="X25" s="79"/>
      <c r="Y25" s="14" t="s">
        <v>29</v>
      </c>
      <c r="Z25" s="79" t="str">
        <f>N15</f>
        <v>TSV Wendlingen</v>
      </c>
      <c r="AA25" s="79"/>
      <c r="AB25" s="79"/>
      <c r="AC25" s="79"/>
      <c r="AD25" s="79"/>
      <c r="AE25" s="79"/>
      <c r="AF25" s="79"/>
      <c r="AG25" s="79"/>
      <c r="AH25" s="79"/>
      <c r="AI25" s="79"/>
      <c r="AJ25" s="79"/>
      <c r="AK25" s="79"/>
      <c r="AL25" s="79"/>
      <c r="AM25" s="79"/>
      <c r="AN25" s="79"/>
      <c r="AO25" s="79"/>
      <c r="AP25" s="79"/>
      <c r="AQ25" s="79"/>
      <c r="AR25" s="14" t="s">
        <v>28</v>
      </c>
      <c r="AS25" s="79"/>
      <c r="AT25" s="79"/>
      <c r="AU25" s="79"/>
      <c r="AV25" s="79"/>
      <c r="AW25" s="80"/>
      <c r="AX25" s="7"/>
      <c r="BC25" s="36">
        <f t="shared" si="5"/>
        <v>0</v>
      </c>
      <c r="BD25" s="36"/>
      <c r="BE25" s="36">
        <f t="shared" si="6"/>
        <v>0</v>
      </c>
      <c r="BF25" s="36"/>
      <c r="BG25" s="37">
        <f t="shared" ca="1" si="0"/>
        <v>4</v>
      </c>
      <c r="BH25" s="37">
        <f ca="1">IF(BN25&gt;BN26,1,0)+IF(BN25&gt;BN27,1,0)+IF(BN25&gt;BN22,1,0)+IF(BN25&gt;BN23,1,0)+IF(BN25&gt;BN24,1,0)</f>
        <v>2</v>
      </c>
      <c r="BI25" s="37" t="str">
        <f t="shared" si="7"/>
        <v>Bayer 04 Leverkusen</v>
      </c>
      <c r="BJ25" s="37">
        <f t="shared" ca="1" si="1"/>
        <v>0</v>
      </c>
      <c r="BK25" s="37">
        <f t="shared" ca="1" si="2"/>
        <v>0</v>
      </c>
      <c r="BL25" s="37">
        <f t="shared" ca="1" si="3"/>
        <v>0</v>
      </c>
      <c r="BM25" s="37">
        <f t="shared" ca="1" si="4"/>
        <v>0</v>
      </c>
      <c r="BN25" s="37">
        <f ca="1">$BJ25*1000000+$BM25*10000+$BK25+0.3</f>
        <v>0.3</v>
      </c>
      <c r="BO25" s="37"/>
      <c r="BP25" s="37"/>
      <c r="BQ25" s="37"/>
      <c r="BR25" s="37"/>
      <c r="BS25" s="37"/>
      <c r="BT25" s="35"/>
      <c r="BU25" s="35"/>
      <c r="BV25" s="35"/>
      <c r="BW25" s="35"/>
      <c r="BX25" s="35"/>
      <c r="BY25" s="35"/>
      <c r="BZ25" s="35"/>
      <c r="CA25" s="35"/>
      <c r="CB25" s="35"/>
      <c r="CC25" s="35"/>
      <c r="CD25" s="35"/>
      <c r="CE25" s="35"/>
      <c r="CF25" s="35"/>
    </row>
    <row r="26" spans="1:84" ht="16.5" thickBot="1" x14ac:dyDescent="0.3">
      <c r="A26" s="7"/>
      <c r="B26" s="38">
        <v>2</v>
      </c>
      <c r="C26" s="39"/>
      <c r="D26" s="82">
        <f t="shared" si="8"/>
        <v>0.46111111111111119</v>
      </c>
      <c r="E26" s="61"/>
      <c r="F26" s="61"/>
      <c r="G26" s="61"/>
      <c r="H26" s="61"/>
      <c r="I26" s="61" t="str">
        <f>N14</f>
        <v>Borussia Mönchengladbach</v>
      </c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10" t="s">
        <v>29</v>
      </c>
      <c r="Z26" s="61" t="str">
        <f>N17</f>
        <v>FSV Waiblingen</v>
      </c>
      <c r="AA26" s="61"/>
      <c r="AB26" s="61"/>
      <c r="AC26" s="61"/>
      <c r="AD26" s="61"/>
      <c r="AE26" s="61"/>
      <c r="AF26" s="61"/>
      <c r="AG26" s="61"/>
      <c r="AH26" s="61"/>
      <c r="AI26" s="61"/>
      <c r="AJ26" s="61"/>
      <c r="AK26" s="61"/>
      <c r="AL26" s="61"/>
      <c r="AM26" s="61"/>
      <c r="AN26" s="61"/>
      <c r="AO26" s="61"/>
      <c r="AP26" s="61"/>
      <c r="AQ26" s="61"/>
      <c r="AR26" s="10" t="s">
        <v>28</v>
      </c>
      <c r="AS26" s="61"/>
      <c r="AT26" s="61"/>
      <c r="AU26" s="61"/>
      <c r="AV26" s="61"/>
      <c r="AW26" s="69"/>
      <c r="AX26" s="7"/>
      <c r="BC26" s="36">
        <f t="shared" si="5"/>
        <v>0</v>
      </c>
      <c r="BD26" s="36"/>
      <c r="BE26" s="36">
        <f t="shared" si="6"/>
        <v>0</v>
      </c>
      <c r="BF26" s="36"/>
      <c r="BG26" s="37">
        <f t="shared" ca="1" si="0"/>
        <v>5</v>
      </c>
      <c r="BH26" s="37">
        <f ca="1">IF(BN26&gt;BN27,1,0)+IF(BN26&gt;BN22,1,0)+IF(BN26&gt;BN23,1,0)+IF(BN26&gt;BN24,1,0)+IF(BN26&gt;BN25,1,0)</f>
        <v>1</v>
      </c>
      <c r="BI26" s="37" t="str">
        <f t="shared" si="7"/>
        <v>FSV Waiblingen</v>
      </c>
      <c r="BJ26" s="37">
        <f t="shared" ca="1" si="1"/>
        <v>0</v>
      </c>
      <c r="BK26" s="37">
        <f t="shared" ca="1" si="2"/>
        <v>0</v>
      </c>
      <c r="BL26" s="37">
        <f t="shared" ca="1" si="3"/>
        <v>0</v>
      </c>
      <c r="BM26" s="37">
        <f t="shared" ca="1" si="4"/>
        <v>0</v>
      </c>
      <c r="BN26" s="37">
        <f ca="1">$BJ26*1000000+$BM26*10000+$BK26+0.2</f>
        <v>0.2</v>
      </c>
      <c r="BO26" s="37"/>
      <c r="BP26" s="37"/>
      <c r="BQ26" s="37"/>
      <c r="BR26" s="37"/>
      <c r="BS26" s="37"/>
      <c r="BT26" s="35"/>
      <c r="BU26" s="35"/>
      <c r="BV26" s="35"/>
      <c r="BW26" s="35"/>
      <c r="BX26" s="35"/>
      <c r="BY26" s="35"/>
      <c r="BZ26" s="35"/>
      <c r="CA26" s="35"/>
      <c r="CB26" s="35"/>
      <c r="CC26" s="35"/>
      <c r="CD26" s="35"/>
      <c r="CE26" s="35"/>
      <c r="CF26" s="35"/>
    </row>
    <row r="27" spans="1:84" ht="16.5" thickBot="1" x14ac:dyDescent="0.3">
      <c r="A27" s="7"/>
      <c r="B27" s="38">
        <v>2</v>
      </c>
      <c r="C27" s="39"/>
      <c r="D27" s="87">
        <f t="shared" si="8"/>
        <v>0.47222222222222232</v>
      </c>
      <c r="E27" s="65"/>
      <c r="F27" s="65"/>
      <c r="G27" s="65"/>
      <c r="H27" s="65"/>
      <c r="I27" s="65" t="str">
        <f>N16</f>
        <v>Bayer 04 Leverkusen</v>
      </c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5"/>
      <c r="X27" s="65"/>
      <c r="Y27" s="12" t="s">
        <v>29</v>
      </c>
      <c r="Z27" s="65" t="str">
        <f>N18</f>
        <v>Karlsruher SC</v>
      </c>
      <c r="AA27" s="65"/>
      <c r="AB27" s="65"/>
      <c r="AC27" s="65"/>
      <c r="AD27" s="65"/>
      <c r="AE27" s="65"/>
      <c r="AF27" s="65"/>
      <c r="AG27" s="65"/>
      <c r="AH27" s="65"/>
      <c r="AI27" s="65"/>
      <c r="AJ27" s="65"/>
      <c r="AK27" s="65"/>
      <c r="AL27" s="65"/>
      <c r="AM27" s="65"/>
      <c r="AN27" s="65"/>
      <c r="AO27" s="65"/>
      <c r="AP27" s="65"/>
      <c r="AQ27" s="65"/>
      <c r="AR27" s="12" t="s">
        <v>28</v>
      </c>
      <c r="AS27" s="65"/>
      <c r="AT27" s="65"/>
      <c r="AU27" s="65"/>
      <c r="AV27" s="65"/>
      <c r="AW27" s="78"/>
      <c r="AX27" s="7"/>
      <c r="BC27" s="36">
        <f t="shared" si="5"/>
        <v>0</v>
      </c>
      <c r="BD27" s="36"/>
      <c r="BE27" s="36">
        <f t="shared" si="6"/>
        <v>0</v>
      </c>
      <c r="BF27" s="36"/>
      <c r="BG27" s="37">
        <f t="shared" ca="1" si="0"/>
        <v>6</v>
      </c>
      <c r="BH27" s="37">
        <f ca="1">IF(BN27&gt;BN22,1,0)+IF(BN27&gt;BN23,1,0)+IF(BN27&gt;BN24,1,0)+IF(BN27&gt;BN25,1,0)+IF(BN27&gt;BN26,1,0)</f>
        <v>0</v>
      </c>
      <c r="BI27" s="37" t="str">
        <f t="shared" si="7"/>
        <v>Karlsruher SC</v>
      </c>
      <c r="BJ27" s="37">
        <f t="shared" ca="1" si="1"/>
        <v>0</v>
      </c>
      <c r="BK27" s="37">
        <f t="shared" ca="1" si="2"/>
        <v>0</v>
      </c>
      <c r="BL27" s="37">
        <f t="shared" ca="1" si="3"/>
        <v>0</v>
      </c>
      <c r="BM27" s="37">
        <f t="shared" ca="1" si="4"/>
        <v>0</v>
      </c>
      <c r="BN27" s="37">
        <f ca="1">$BJ27*1000000+$BM27*10000+$BK27+0.1</f>
        <v>0.1</v>
      </c>
      <c r="BO27" s="37"/>
      <c r="BP27" s="37"/>
      <c r="BQ27" s="37"/>
      <c r="BR27" s="37"/>
      <c r="BS27" s="37"/>
      <c r="BT27" s="35"/>
      <c r="BU27" s="35"/>
      <c r="BV27" s="35"/>
      <c r="BW27" s="35"/>
      <c r="BX27" s="35"/>
      <c r="BY27" s="35"/>
      <c r="BZ27" s="35"/>
      <c r="CA27" s="35"/>
      <c r="CB27" s="35"/>
      <c r="CC27" s="35"/>
      <c r="CD27" s="35"/>
      <c r="CE27" s="35"/>
      <c r="CF27" s="35"/>
    </row>
    <row r="28" spans="1:84" ht="16.5" thickBot="1" x14ac:dyDescent="0.3">
      <c r="A28" s="7"/>
      <c r="B28" s="38">
        <v>2</v>
      </c>
      <c r="C28" s="39"/>
      <c r="D28" s="81">
        <f t="shared" si="8"/>
        <v>0.48333333333333345</v>
      </c>
      <c r="E28" s="79"/>
      <c r="F28" s="79"/>
      <c r="G28" s="79"/>
      <c r="H28" s="79"/>
      <c r="I28" s="79" t="str">
        <f>N17</f>
        <v>FSV Waiblingen</v>
      </c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79"/>
      <c r="W28" s="79"/>
      <c r="X28" s="79"/>
      <c r="Y28" s="14" t="s">
        <v>29</v>
      </c>
      <c r="Z28" s="79" t="str">
        <f>N13</f>
        <v>TSV Uhlbach</v>
      </c>
      <c r="AA28" s="79"/>
      <c r="AB28" s="79"/>
      <c r="AC28" s="79"/>
      <c r="AD28" s="79"/>
      <c r="AE28" s="79"/>
      <c r="AF28" s="79"/>
      <c r="AG28" s="79"/>
      <c r="AH28" s="79"/>
      <c r="AI28" s="79"/>
      <c r="AJ28" s="79"/>
      <c r="AK28" s="79"/>
      <c r="AL28" s="79"/>
      <c r="AM28" s="79"/>
      <c r="AN28" s="79"/>
      <c r="AO28" s="79"/>
      <c r="AP28" s="79"/>
      <c r="AQ28" s="79"/>
      <c r="AR28" s="14" t="s">
        <v>28</v>
      </c>
      <c r="AS28" s="79"/>
      <c r="AT28" s="79"/>
      <c r="AU28" s="79"/>
      <c r="AV28" s="79"/>
      <c r="AW28" s="80"/>
      <c r="AX28" s="7"/>
      <c r="BC28" s="36">
        <f t="shared" si="5"/>
        <v>0</v>
      </c>
      <c r="BD28" s="36"/>
      <c r="BE28" s="36">
        <f t="shared" si="6"/>
        <v>0</v>
      </c>
      <c r="BF28" s="36"/>
      <c r="BG28" s="36"/>
      <c r="BH28" s="36"/>
      <c r="BI28" s="36"/>
      <c r="BJ28" s="36"/>
      <c r="BK28" s="36"/>
      <c r="BL28" s="36"/>
      <c r="BM28" s="36"/>
      <c r="BN28" s="36"/>
      <c r="BO28" s="36"/>
      <c r="BP28" s="36"/>
      <c r="BQ28" s="36"/>
      <c r="BR28" s="36"/>
      <c r="BS28" s="36"/>
    </row>
    <row r="29" spans="1:84" ht="16.5" thickBot="1" x14ac:dyDescent="0.3">
      <c r="A29" s="7"/>
      <c r="B29" s="38">
        <v>2</v>
      </c>
      <c r="C29" s="39"/>
      <c r="D29" s="82">
        <f t="shared" si="8"/>
        <v>0.49444444444444458</v>
      </c>
      <c r="E29" s="61"/>
      <c r="F29" s="61"/>
      <c r="G29" s="61"/>
      <c r="H29" s="61"/>
      <c r="I29" s="61" t="str">
        <f>N14</f>
        <v>Borussia Mönchengladbach</v>
      </c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10" t="s">
        <v>29</v>
      </c>
      <c r="Z29" s="61" t="str">
        <f>N16</f>
        <v>Bayer 04 Leverkusen</v>
      </c>
      <c r="AA29" s="61"/>
      <c r="AB29" s="61"/>
      <c r="AC29" s="61"/>
      <c r="AD29" s="61"/>
      <c r="AE29" s="61"/>
      <c r="AF29" s="61"/>
      <c r="AG29" s="61"/>
      <c r="AH29" s="61"/>
      <c r="AI29" s="61"/>
      <c r="AJ29" s="61"/>
      <c r="AK29" s="61"/>
      <c r="AL29" s="61"/>
      <c r="AM29" s="61"/>
      <c r="AN29" s="61"/>
      <c r="AO29" s="61"/>
      <c r="AP29" s="61"/>
      <c r="AQ29" s="61"/>
      <c r="AR29" s="10" t="s">
        <v>28</v>
      </c>
      <c r="AS29" s="61"/>
      <c r="AT29" s="61"/>
      <c r="AU29" s="61"/>
      <c r="AV29" s="61"/>
      <c r="AW29" s="69"/>
      <c r="AX29" s="7"/>
      <c r="BC29" s="36">
        <f t="shared" si="5"/>
        <v>0</v>
      </c>
      <c r="BD29" s="36"/>
      <c r="BE29" s="36">
        <f t="shared" si="6"/>
        <v>0</v>
      </c>
      <c r="BF29" s="36"/>
      <c r="BG29" s="36"/>
      <c r="BH29" s="36"/>
      <c r="BI29" s="36"/>
      <c r="BJ29" s="36"/>
      <c r="BK29" s="36"/>
      <c r="BL29" s="36"/>
      <c r="BM29" s="36"/>
      <c r="BN29" s="36"/>
      <c r="BO29" s="36"/>
      <c r="BP29" s="36"/>
      <c r="BQ29" s="36"/>
      <c r="BR29" s="36"/>
      <c r="BS29" s="36"/>
    </row>
    <row r="30" spans="1:84" ht="16.5" thickBot="1" x14ac:dyDescent="0.3">
      <c r="A30" s="7"/>
      <c r="B30" s="38">
        <v>2</v>
      </c>
      <c r="C30" s="39"/>
      <c r="D30" s="87">
        <f t="shared" si="8"/>
        <v>0.50555555555555565</v>
      </c>
      <c r="E30" s="65"/>
      <c r="F30" s="65"/>
      <c r="G30" s="65"/>
      <c r="H30" s="65"/>
      <c r="I30" s="65" t="str">
        <f>N18</f>
        <v>Karlsruher SC</v>
      </c>
      <c r="J30" s="65"/>
      <c r="K30" s="65"/>
      <c r="L30" s="65"/>
      <c r="M30" s="65"/>
      <c r="N30" s="65"/>
      <c r="O30" s="65"/>
      <c r="P30" s="65"/>
      <c r="Q30" s="65"/>
      <c r="R30" s="65"/>
      <c r="S30" s="65"/>
      <c r="T30" s="65"/>
      <c r="U30" s="65"/>
      <c r="V30" s="65"/>
      <c r="W30" s="65"/>
      <c r="X30" s="65"/>
      <c r="Y30" s="12" t="s">
        <v>29</v>
      </c>
      <c r="Z30" s="65" t="str">
        <f>N15</f>
        <v>TSV Wendlingen</v>
      </c>
      <c r="AA30" s="65"/>
      <c r="AB30" s="65"/>
      <c r="AC30" s="65"/>
      <c r="AD30" s="65"/>
      <c r="AE30" s="65"/>
      <c r="AF30" s="65"/>
      <c r="AG30" s="65"/>
      <c r="AH30" s="65"/>
      <c r="AI30" s="65"/>
      <c r="AJ30" s="65"/>
      <c r="AK30" s="65"/>
      <c r="AL30" s="65"/>
      <c r="AM30" s="65"/>
      <c r="AN30" s="65"/>
      <c r="AO30" s="65"/>
      <c r="AP30" s="65"/>
      <c r="AQ30" s="65"/>
      <c r="AR30" s="12" t="s">
        <v>28</v>
      </c>
      <c r="AS30" s="65"/>
      <c r="AT30" s="65"/>
      <c r="AU30" s="65"/>
      <c r="AV30" s="65"/>
      <c r="AW30" s="78"/>
      <c r="AX30" s="7"/>
      <c r="BC30" s="36">
        <f t="shared" si="5"/>
        <v>0</v>
      </c>
      <c r="BD30" s="36"/>
      <c r="BE30" s="36">
        <f t="shared" si="6"/>
        <v>0</v>
      </c>
      <c r="BF30" s="36"/>
      <c r="BG30" s="36"/>
      <c r="BH30" s="36"/>
      <c r="BI30" s="36"/>
      <c r="BJ30" s="36"/>
      <c r="BK30" s="36"/>
      <c r="BL30" s="36"/>
      <c r="BM30" s="36"/>
      <c r="BN30" s="36"/>
      <c r="BO30" s="36"/>
      <c r="BP30" s="36"/>
      <c r="BQ30" s="36"/>
      <c r="BR30" s="36"/>
      <c r="BS30" s="36"/>
    </row>
    <row r="31" spans="1:84" ht="16.5" thickBot="1" x14ac:dyDescent="0.3">
      <c r="A31" s="7"/>
      <c r="B31" s="38">
        <v>2</v>
      </c>
      <c r="C31" s="39"/>
      <c r="D31" s="81">
        <f t="shared" si="8"/>
        <v>0.51666666666666672</v>
      </c>
      <c r="E31" s="79"/>
      <c r="F31" s="79"/>
      <c r="G31" s="79"/>
      <c r="H31" s="79"/>
      <c r="I31" s="79" t="str">
        <f>N13</f>
        <v>TSV Uhlbach</v>
      </c>
      <c r="J31" s="79"/>
      <c r="K31" s="79"/>
      <c r="L31" s="79"/>
      <c r="M31" s="79"/>
      <c r="N31" s="79"/>
      <c r="O31" s="79"/>
      <c r="P31" s="79"/>
      <c r="Q31" s="79"/>
      <c r="R31" s="79"/>
      <c r="S31" s="79"/>
      <c r="T31" s="79"/>
      <c r="U31" s="79"/>
      <c r="V31" s="79"/>
      <c r="W31" s="79"/>
      <c r="X31" s="79"/>
      <c r="Y31" s="14" t="s">
        <v>29</v>
      </c>
      <c r="Z31" s="79" t="str">
        <f>N16</f>
        <v>Bayer 04 Leverkusen</v>
      </c>
      <c r="AA31" s="79"/>
      <c r="AB31" s="79"/>
      <c r="AC31" s="79"/>
      <c r="AD31" s="79"/>
      <c r="AE31" s="79"/>
      <c r="AF31" s="79"/>
      <c r="AG31" s="79"/>
      <c r="AH31" s="79"/>
      <c r="AI31" s="79"/>
      <c r="AJ31" s="79"/>
      <c r="AK31" s="79"/>
      <c r="AL31" s="79"/>
      <c r="AM31" s="79"/>
      <c r="AN31" s="79"/>
      <c r="AO31" s="79"/>
      <c r="AP31" s="79"/>
      <c r="AQ31" s="79"/>
      <c r="AR31" s="14" t="s">
        <v>28</v>
      </c>
      <c r="AS31" s="79"/>
      <c r="AT31" s="79"/>
      <c r="AU31" s="79"/>
      <c r="AV31" s="79"/>
      <c r="AW31" s="80"/>
      <c r="AX31" s="7"/>
      <c r="BC31" s="36">
        <f t="shared" si="5"/>
        <v>0</v>
      </c>
      <c r="BD31" s="36"/>
      <c r="BE31" s="36">
        <f t="shared" si="6"/>
        <v>0</v>
      </c>
      <c r="BF31" s="36"/>
      <c r="BG31" s="36"/>
      <c r="BH31" s="36"/>
      <c r="BI31" s="36"/>
      <c r="BJ31" s="36"/>
      <c r="BK31" s="36"/>
      <c r="BL31" s="36"/>
      <c r="BM31" s="36"/>
      <c r="BN31" s="36"/>
      <c r="BO31" s="36"/>
      <c r="BP31" s="36"/>
      <c r="BQ31" s="36"/>
      <c r="BR31" s="36"/>
      <c r="BS31" s="36"/>
    </row>
    <row r="32" spans="1:84" ht="16.5" thickBot="1" x14ac:dyDescent="0.3">
      <c r="A32" s="7"/>
      <c r="B32" s="38">
        <v>2</v>
      </c>
      <c r="C32" s="39"/>
      <c r="D32" s="82">
        <f t="shared" si="8"/>
        <v>0.52777777777777779</v>
      </c>
      <c r="E32" s="61"/>
      <c r="F32" s="61"/>
      <c r="G32" s="61"/>
      <c r="H32" s="61"/>
      <c r="I32" s="61" t="str">
        <f>N18</f>
        <v>Karlsruher SC</v>
      </c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10" t="s">
        <v>29</v>
      </c>
      <c r="Z32" s="61" t="str">
        <f>N14</f>
        <v>Borussia Mönchengladbach</v>
      </c>
      <c r="AA32" s="61"/>
      <c r="AB32" s="61"/>
      <c r="AC32" s="61"/>
      <c r="AD32" s="61"/>
      <c r="AE32" s="61"/>
      <c r="AF32" s="61"/>
      <c r="AG32" s="61"/>
      <c r="AH32" s="61"/>
      <c r="AI32" s="61"/>
      <c r="AJ32" s="61"/>
      <c r="AK32" s="61"/>
      <c r="AL32" s="61"/>
      <c r="AM32" s="61"/>
      <c r="AN32" s="61"/>
      <c r="AO32" s="61"/>
      <c r="AP32" s="61"/>
      <c r="AQ32" s="61"/>
      <c r="AR32" s="10" t="s">
        <v>28</v>
      </c>
      <c r="AS32" s="61"/>
      <c r="AT32" s="61"/>
      <c r="AU32" s="61"/>
      <c r="AV32" s="61"/>
      <c r="AW32" s="69"/>
      <c r="AX32" s="7"/>
      <c r="BC32" s="36">
        <f t="shared" si="5"/>
        <v>0</v>
      </c>
      <c r="BD32" s="36"/>
      <c r="BE32" s="36">
        <f t="shared" si="6"/>
        <v>0</v>
      </c>
      <c r="BF32" s="36"/>
      <c r="BG32" s="36"/>
      <c r="BH32" s="36"/>
      <c r="BI32" s="36"/>
      <c r="BJ32" s="36"/>
      <c r="BK32" s="36"/>
      <c r="BL32" s="36"/>
      <c r="BM32" s="36"/>
      <c r="BN32" s="36"/>
      <c r="BO32" s="36"/>
      <c r="BP32" s="36"/>
      <c r="BQ32" s="36"/>
      <c r="BR32" s="36"/>
      <c r="BS32" s="36"/>
    </row>
    <row r="33" spans="1:71" ht="16.5" thickBot="1" x14ac:dyDescent="0.3">
      <c r="A33" s="7"/>
      <c r="B33" s="38">
        <v>2</v>
      </c>
      <c r="C33" s="39"/>
      <c r="D33" s="87">
        <f t="shared" si="8"/>
        <v>0.53888888888888886</v>
      </c>
      <c r="E33" s="65"/>
      <c r="F33" s="65"/>
      <c r="G33" s="65"/>
      <c r="H33" s="65"/>
      <c r="I33" s="65" t="str">
        <f>N15</f>
        <v>TSV Wendlingen</v>
      </c>
      <c r="J33" s="65"/>
      <c r="K33" s="65"/>
      <c r="L33" s="65"/>
      <c r="M33" s="65"/>
      <c r="N33" s="65"/>
      <c r="O33" s="65"/>
      <c r="P33" s="65"/>
      <c r="Q33" s="65"/>
      <c r="R33" s="65"/>
      <c r="S33" s="65"/>
      <c r="T33" s="65"/>
      <c r="U33" s="65"/>
      <c r="V33" s="65"/>
      <c r="W33" s="65"/>
      <c r="X33" s="65"/>
      <c r="Y33" s="12" t="s">
        <v>29</v>
      </c>
      <c r="Z33" s="65" t="str">
        <f>N17</f>
        <v>FSV Waiblingen</v>
      </c>
      <c r="AA33" s="65"/>
      <c r="AB33" s="65"/>
      <c r="AC33" s="65"/>
      <c r="AD33" s="65"/>
      <c r="AE33" s="65"/>
      <c r="AF33" s="65"/>
      <c r="AG33" s="65"/>
      <c r="AH33" s="65"/>
      <c r="AI33" s="65"/>
      <c r="AJ33" s="65"/>
      <c r="AK33" s="65"/>
      <c r="AL33" s="65"/>
      <c r="AM33" s="65"/>
      <c r="AN33" s="65"/>
      <c r="AO33" s="65"/>
      <c r="AP33" s="65"/>
      <c r="AQ33" s="65"/>
      <c r="AR33" s="12" t="s">
        <v>28</v>
      </c>
      <c r="AS33" s="65"/>
      <c r="AT33" s="65"/>
      <c r="AU33" s="65"/>
      <c r="AV33" s="65"/>
      <c r="AW33" s="78"/>
      <c r="AX33" s="7"/>
      <c r="BC33" s="36">
        <f t="shared" si="5"/>
        <v>0</v>
      </c>
      <c r="BD33" s="36"/>
      <c r="BE33" s="36">
        <f t="shared" si="6"/>
        <v>0</v>
      </c>
      <c r="BF33" s="36"/>
      <c r="BG33" s="36"/>
      <c r="BH33" s="36"/>
      <c r="BI33" s="36"/>
      <c r="BJ33" s="36"/>
      <c r="BK33" s="36"/>
      <c r="BL33" s="36"/>
      <c r="BM33" s="36"/>
      <c r="BN33" s="36"/>
      <c r="BO33" s="36"/>
      <c r="BP33" s="36"/>
      <c r="BQ33" s="36"/>
      <c r="BR33" s="36"/>
      <c r="BS33" s="36"/>
    </row>
    <row r="34" spans="1:71" ht="16.5" thickBot="1" x14ac:dyDescent="0.3">
      <c r="A34" s="7"/>
      <c r="B34" s="38">
        <v>2</v>
      </c>
      <c r="C34" s="39"/>
      <c r="D34" s="81">
        <f t="shared" si="8"/>
        <v>0.54999999999999993</v>
      </c>
      <c r="E34" s="79"/>
      <c r="F34" s="79"/>
      <c r="G34" s="79"/>
      <c r="H34" s="79"/>
      <c r="I34" s="79" t="str">
        <f>N18</f>
        <v>Karlsruher SC</v>
      </c>
      <c r="J34" s="79"/>
      <c r="K34" s="79"/>
      <c r="L34" s="79"/>
      <c r="M34" s="79"/>
      <c r="N34" s="79"/>
      <c r="O34" s="79"/>
      <c r="P34" s="79"/>
      <c r="Q34" s="79"/>
      <c r="R34" s="79"/>
      <c r="S34" s="79"/>
      <c r="T34" s="79"/>
      <c r="U34" s="79"/>
      <c r="V34" s="79"/>
      <c r="W34" s="79"/>
      <c r="X34" s="79"/>
      <c r="Y34" s="14" t="s">
        <v>29</v>
      </c>
      <c r="Z34" s="79" t="str">
        <f>N13</f>
        <v>TSV Uhlbach</v>
      </c>
      <c r="AA34" s="79"/>
      <c r="AB34" s="79"/>
      <c r="AC34" s="79"/>
      <c r="AD34" s="79"/>
      <c r="AE34" s="79"/>
      <c r="AF34" s="79"/>
      <c r="AG34" s="79"/>
      <c r="AH34" s="79"/>
      <c r="AI34" s="79"/>
      <c r="AJ34" s="79"/>
      <c r="AK34" s="79"/>
      <c r="AL34" s="79"/>
      <c r="AM34" s="79"/>
      <c r="AN34" s="79"/>
      <c r="AO34" s="79"/>
      <c r="AP34" s="79"/>
      <c r="AQ34" s="79"/>
      <c r="AR34" s="14" t="s">
        <v>28</v>
      </c>
      <c r="AS34" s="79"/>
      <c r="AT34" s="79"/>
      <c r="AU34" s="79"/>
      <c r="AV34" s="79"/>
      <c r="AW34" s="80"/>
      <c r="AX34" s="7"/>
      <c r="BC34" s="36">
        <f t="shared" si="5"/>
        <v>0</v>
      </c>
      <c r="BD34" s="36"/>
      <c r="BE34" s="36">
        <f t="shared" si="6"/>
        <v>0</v>
      </c>
      <c r="BF34" s="36"/>
      <c r="BG34" s="36"/>
      <c r="BH34" s="36"/>
      <c r="BI34" s="36"/>
      <c r="BJ34" s="36"/>
      <c r="BK34" s="36"/>
      <c r="BL34" s="36"/>
      <c r="BM34" s="36"/>
      <c r="BN34" s="36"/>
      <c r="BO34" s="36"/>
      <c r="BP34" s="36"/>
      <c r="BQ34" s="36"/>
      <c r="BR34" s="36"/>
      <c r="BS34" s="36"/>
    </row>
    <row r="35" spans="1:71" ht="16.5" thickBot="1" x14ac:dyDescent="0.3">
      <c r="A35" s="7"/>
      <c r="B35" s="38">
        <v>2</v>
      </c>
      <c r="C35" s="39"/>
      <c r="D35" s="82">
        <f t="shared" si="8"/>
        <v>0.56111111111111101</v>
      </c>
      <c r="E35" s="61"/>
      <c r="F35" s="61"/>
      <c r="G35" s="61"/>
      <c r="H35" s="61"/>
      <c r="I35" s="61" t="str">
        <f>N14</f>
        <v>Borussia Mönchengladbach</v>
      </c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10" t="s">
        <v>29</v>
      </c>
      <c r="Z35" s="61" t="str">
        <f>N15</f>
        <v>TSV Wendlingen</v>
      </c>
      <c r="AA35" s="61"/>
      <c r="AB35" s="61"/>
      <c r="AC35" s="61"/>
      <c r="AD35" s="61"/>
      <c r="AE35" s="61"/>
      <c r="AF35" s="61"/>
      <c r="AG35" s="61"/>
      <c r="AH35" s="61"/>
      <c r="AI35" s="61"/>
      <c r="AJ35" s="61"/>
      <c r="AK35" s="61"/>
      <c r="AL35" s="61"/>
      <c r="AM35" s="61"/>
      <c r="AN35" s="61"/>
      <c r="AO35" s="61"/>
      <c r="AP35" s="61"/>
      <c r="AQ35" s="61"/>
      <c r="AR35" s="10" t="s">
        <v>28</v>
      </c>
      <c r="AS35" s="61"/>
      <c r="AT35" s="61"/>
      <c r="AU35" s="61"/>
      <c r="AV35" s="61"/>
      <c r="AW35" s="69"/>
      <c r="AX35" s="7"/>
      <c r="BC35" s="36">
        <f t="shared" si="5"/>
        <v>0</v>
      </c>
      <c r="BD35" s="36"/>
      <c r="BE35" s="36">
        <f t="shared" si="6"/>
        <v>0</v>
      </c>
      <c r="BF35" s="36"/>
      <c r="BG35" s="36"/>
      <c r="BH35" s="36"/>
      <c r="BI35" s="36"/>
      <c r="BJ35" s="36"/>
      <c r="BK35" s="36"/>
      <c r="BL35" s="36"/>
      <c r="BM35" s="36"/>
      <c r="BN35" s="36"/>
      <c r="BO35" s="36"/>
      <c r="BP35" s="36"/>
      <c r="BQ35" s="36"/>
      <c r="BR35" s="36"/>
      <c r="BS35" s="36"/>
    </row>
    <row r="36" spans="1:71" ht="16.5" thickBot="1" x14ac:dyDescent="0.3">
      <c r="A36" s="7"/>
      <c r="B36" s="38">
        <v>2</v>
      </c>
      <c r="C36" s="39"/>
      <c r="D36" s="87">
        <f t="shared" si="8"/>
        <v>0.57222222222222208</v>
      </c>
      <c r="E36" s="65"/>
      <c r="F36" s="65"/>
      <c r="G36" s="65"/>
      <c r="H36" s="65"/>
      <c r="I36" s="65" t="str">
        <f>N16</f>
        <v>Bayer 04 Leverkusen</v>
      </c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5"/>
      <c r="U36" s="65"/>
      <c r="V36" s="65"/>
      <c r="W36" s="65"/>
      <c r="X36" s="65"/>
      <c r="Y36" s="12" t="s">
        <v>29</v>
      </c>
      <c r="Z36" s="65" t="str">
        <f>N17</f>
        <v>FSV Waiblingen</v>
      </c>
      <c r="AA36" s="65"/>
      <c r="AB36" s="65"/>
      <c r="AC36" s="65"/>
      <c r="AD36" s="65"/>
      <c r="AE36" s="65"/>
      <c r="AF36" s="65"/>
      <c r="AG36" s="65"/>
      <c r="AH36" s="65"/>
      <c r="AI36" s="65"/>
      <c r="AJ36" s="65"/>
      <c r="AK36" s="65"/>
      <c r="AL36" s="65"/>
      <c r="AM36" s="65"/>
      <c r="AN36" s="65"/>
      <c r="AO36" s="65"/>
      <c r="AP36" s="65"/>
      <c r="AQ36" s="65"/>
      <c r="AR36" s="12" t="s">
        <v>28</v>
      </c>
      <c r="AS36" s="65"/>
      <c r="AT36" s="65"/>
      <c r="AU36" s="65"/>
      <c r="AV36" s="65"/>
      <c r="AW36" s="78"/>
      <c r="AX36" s="7"/>
      <c r="BC36" s="36">
        <f t="shared" si="5"/>
        <v>0</v>
      </c>
      <c r="BD36" s="36"/>
      <c r="BE36" s="36">
        <f t="shared" si="6"/>
        <v>0</v>
      </c>
      <c r="BF36" s="36"/>
      <c r="BG36" s="36"/>
      <c r="BH36" s="36"/>
      <c r="BI36" s="36"/>
      <c r="BJ36" s="36"/>
      <c r="BK36" s="36"/>
      <c r="BL36" s="36"/>
      <c r="BM36" s="36"/>
      <c r="BN36" s="36"/>
      <c r="BO36" s="36"/>
      <c r="BP36" s="36"/>
      <c r="BQ36" s="36"/>
      <c r="BR36" s="36"/>
      <c r="BS36" s="36"/>
    </row>
    <row r="37" spans="1:71" ht="15.75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BC37" s="36"/>
      <c r="BD37" s="36"/>
      <c r="BE37" s="36"/>
      <c r="BF37" s="36"/>
      <c r="BG37" s="36"/>
      <c r="BH37" s="36"/>
      <c r="BI37" s="36"/>
      <c r="BJ37" s="36"/>
      <c r="BK37" s="36"/>
      <c r="BL37" s="36"/>
      <c r="BM37" s="36"/>
      <c r="BN37" s="36"/>
      <c r="BO37" s="36"/>
      <c r="BP37" s="36"/>
      <c r="BQ37" s="36"/>
      <c r="BR37" s="36"/>
      <c r="BS37" s="36"/>
    </row>
    <row r="38" spans="1:71" ht="16.5" thickBot="1" x14ac:dyDescent="0.3">
      <c r="A38" s="7"/>
      <c r="B38" s="9" t="s">
        <v>30</v>
      </c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BC38" s="36"/>
      <c r="BD38" s="36"/>
      <c r="BE38" s="36"/>
      <c r="BF38" s="36"/>
      <c r="BG38" s="36"/>
      <c r="BH38" s="36"/>
      <c r="BI38" s="36"/>
      <c r="BJ38" s="36"/>
      <c r="BK38" s="36"/>
      <c r="BL38" s="36"/>
      <c r="BM38" s="36"/>
      <c r="BN38" s="36"/>
      <c r="BO38" s="36"/>
      <c r="BP38" s="36"/>
      <c r="BQ38" s="36"/>
      <c r="BR38" s="36"/>
      <c r="BS38" s="36"/>
    </row>
    <row r="39" spans="1:71" ht="15.75" x14ac:dyDescent="0.25">
      <c r="A39" s="8"/>
      <c r="B39" s="8"/>
      <c r="C39" s="8"/>
      <c r="D39" s="8"/>
      <c r="E39" s="8"/>
      <c r="F39" s="8"/>
      <c r="G39" s="8"/>
      <c r="H39" s="76" t="s">
        <v>34</v>
      </c>
      <c r="I39" s="77"/>
      <c r="J39" s="77"/>
      <c r="K39" s="77"/>
      <c r="L39" s="77"/>
      <c r="M39" s="77"/>
      <c r="N39" s="77"/>
      <c r="O39" s="77"/>
      <c r="P39" s="77"/>
      <c r="Q39" s="77"/>
      <c r="R39" s="77"/>
      <c r="S39" s="77"/>
      <c r="T39" s="77"/>
      <c r="U39" s="77"/>
      <c r="V39" s="77"/>
      <c r="W39" s="77"/>
      <c r="X39" s="77"/>
      <c r="Y39" s="77"/>
      <c r="Z39" s="77"/>
      <c r="AA39" s="77"/>
      <c r="AB39" s="77"/>
      <c r="AC39" s="77"/>
      <c r="AD39" s="77"/>
      <c r="AE39" s="77"/>
      <c r="AF39" s="77"/>
      <c r="AG39" s="74" t="s">
        <v>33</v>
      </c>
      <c r="AH39" s="74"/>
      <c r="AI39" s="74"/>
      <c r="AJ39" s="74" t="s">
        <v>31</v>
      </c>
      <c r="AK39" s="74"/>
      <c r="AL39" s="74"/>
      <c r="AM39" s="74"/>
      <c r="AN39" s="74"/>
      <c r="AO39" s="74" t="s">
        <v>32</v>
      </c>
      <c r="AP39" s="74"/>
      <c r="AQ39" s="75"/>
      <c r="AR39" s="8"/>
      <c r="AS39" s="8"/>
      <c r="AT39" s="8"/>
      <c r="AU39" s="8"/>
      <c r="AV39" s="8"/>
      <c r="AW39" s="8"/>
      <c r="AX39" s="8"/>
      <c r="BC39" s="36"/>
      <c r="BD39" s="36"/>
      <c r="BE39" s="36"/>
      <c r="BF39" s="36"/>
      <c r="BG39" s="36"/>
      <c r="BH39" s="36"/>
      <c r="BI39" s="36"/>
      <c r="BJ39" s="36"/>
      <c r="BK39" s="36"/>
      <c r="BL39" s="36"/>
      <c r="BM39" s="36"/>
      <c r="BN39" s="36"/>
      <c r="BO39" s="36"/>
      <c r="BP39" s="36"/>
      <c r="BQ39" s="36"/>
      <c r="BR39" s="36"/>
      <c r="BS39" s="36"/>
    </row>
    <row r="40" spans="1:71" ht="15.75" x14ac:dyDescent="0.25">
      <c r="A40" s="7"/>
      <c r="B40" s="7"/>
      <c r="C40" s="7"/>
      <c r="D40" s="7"/>
      <c r="E40" s="7"/>
      <c r="F40" s="7"/>
      <c r="G40" s="7"/>
      <c r="H40" s="72" t="s">
        <v>4</v>
      </c>
      <c r="I40" s="61"/>
      <c r="J40" s="62" t="str">
        <f ca="1">VLOOKUP(5,BH22:BN27,2,FALSE)</f>
        <v>TSV Uhlbach</v>
      </c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70"/>
      <c r="AG40" s="61">
        <f ca="1">VLOOKUP(5,BH22:BN27,3,FALSE)</f>
        <v>0</v>
      </c>
      <c r="AH40" s="61"/>
      <c r="AI40" s="61"/>
      <c r="AJ40" s="61">
        <f ca="1">VLOOKUP(5,BH22:BP27,4,FALSE)</f>
        <v>0</v>
      </c>
      <c r="AK40" s="61"/>
      <c r="AL40" s="10" t="s">
        <v>28</v>
      </c>
      <c r="AM40" s="61">
        <f ca="1">VLOOKUP(5,BH22:BP27,5,FALSE)</f>
        <v>0</v>
      </c>
      <c r="AN40" s="61"/>
      <c r="AO40" s="61">
        <f ca="1">AJ40-AM40</f>
        <v>0</v>
      </c>
      <c r="AP40" s="61"/>
      <c r="AQ40" s="69"/>
      <c r="AR40" s="7"/>
      <c r="AS40" s="7"/>
      <c r="AT40" s="7"/>
      <c r="AU40" s="7"/>
      <c r="AV40" s="7"/>
      <c r="AW40" s="7"/>
      <c r="AX40" s="7"/>
      <c r="BC40" s="36"/>
      <c r="BD40" s="36"/>
      <c r="BE40" s="36"/>
      <c r="BF40" s="36"/>
      <c r="BG40" s="36"/>
      <c r="BH40" s="36"/>
      <c r="BI40" s="36" t="str">
        <f ca="1">VLOOKUP(5,BH22:BN27,2,FALSE)</f>
        <v>TSV Uhlbach</v>
      </c>
      <c r="BJ40" s="36"/>
      <c r="BK40" s="36"/>
      <c r="BL40" s="36"/>
      <c r="BM40" s="36"/>
      <c r="BN40" s="36"/>
      <c r="BO40" s="36"/>
      <c r="BP40" s="36"/>
      <c r="BQ40" s="36"/>
      <c r="BR40" s="36"/>
      <c r="BS40" s="36"/>
    </row>
    <row r="41" spans="1:71" ht="15.75" x14ac:dyDescent="0.25">
      <c r="A41" s="7"/>
      <c r="B41" s="7"/>
      <c r="C41" s="7"/>
      <c r="D41" s="7"/>
      <c r="E41" s="7"/>
      <c r="F41" s="7"/>
      <c r="G41" s="7"/>
      <c r="H41" s="72" t="s">
        <v>5</v>
      </c>
      <c r="I41" s="61"/>
      <c r="J41" s="62" t="str">
        <f ca="1">VLOOKUP(4,BH22:BP27,2,FALSE)</f>
        <v>Borussia Mönchengladbach</v>
      </c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70"/>
      <c r="AG41" s="61">
        <f ca="1">VLOOKUP(4,BH22:BP27,3,FALSE)</f>
        <v>0</v>
      </c>
      <c r="AH41" s="61"/>
      <c r="AI41" s="61"/>
      <c r="AJ41" s="61">
        <f ca="1">VLOOKUP(4,BH22:BP27,4,FALSE)</f>
        <v>0</v>
      </c>
      <c r="AK41" s="61"/>
      <c r="AL41" s="10" t="s">
        <v>28</v>
      </c>
      <c r="AM41" s="61">
        <f ca="1">VLOOKUP(4,BH22:BP27,5,FALSE)</f>
        <v>0</v>
      </c>
      <c r="AN41" s="61"/>
      <c r="AO41" s="62">
        <f t="shared" ref="AO41:AO45" ca="1" si="9">AJ41-AM41</f>
        <v>0</v>
      </c>
      <c r="AP41" s="63"/>
      <c r="AQ41" s="64"/>
      <c r="AR41" s="7"/>
      <c r="AS41" s="7"/>
      <c r="AT41" s="7"/>
      <c r="AU41" s="7"/>
      <c r="AV41" s="7"/>
      <c r="AW41" s="7"/>
      <c r="AX41" s="7"/>
      <c r="BC41" s="36"/>
      <c r="BD41" s="36"/>
      <c r="BE41" s="36"/>
      <c r="BF41" s="36"/>
      <c r="BG41" s="36"/>
      <c r="BH41" s="36"/>
      <c r="BI41" s="36" t="str">
        <f ca="1">VLOOKUP(4,BH22:BP27,2,FALSE)</f>
        <v>Borussia Mönchengladbach</v>
      </c>
      <c r="BJ41" s="36"/>
      <c r="BK41" s="36"/>
      <c r="BL41" s="36"/>
      <c r="BM41" s="36"/>
      <c r="BN41" s="36"/>
      <c r="BO41" s="36"/>
      <c r="BP41" s="36"/>
      <c r="BQ41" s="36"/>
      <c r="BR41" s="36"/>
      <c r="BS41" s="36"/>
    </row>
    <row r="42" spans="1:71" ht="15.75" x14ac:dyDescent="0.25">
      <c r="A42" s="7"/>
      <c r="B42" s="7"/>
      <c r="C42" s="7"/>
      <c r="D42" s="7"/>
      <c r="E42" s="7"/>
      <c r="F42" s="7"/>
      <c r="G42" s="7"/>
      <c r="H42" s="72" t="s">
        <v>6</v>
      </c>
      <c r="I42" s="61"/>
      <c r="J42" s="62" t="str">
        <f ca="1">VLOOKUP(3,BH22:BP27,2,FALSE)</f>
        <v>TSV Wendlingen</v>
      </c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  <c r="AE42" s="63"/>
      <c r="AF42" s="70"/>
      <c r="AG42" s="61">
        <f ca="1">VLOOKUP(3,BH22:BP27,3,FALSE)</f>
        <v>0</v>
      </c>
      <c r="AH42" s="61"/>
      <c r="AI42" s="61"/>
      <c r="AJ42" s="61">
        <f ca="1">VLOOKUP(3,BH22:BP27,4,FALSE)</f>
        <v>0</v>
      </c>
      <c r="AK42" s="61"/>
      <c r="AL42" s="10" t="s">
        <v>28</v>
      </c>
      <c r="AM42" s="61">
        <f ca="1">VLOOKUP(3,BH22:BP27,5,FALSE)</f>
        <v>0</v>
      </c>
      <c r="AN42" s="61"/>
      <c r="AO42" s="62">
        <f t="shared" ca="1" si="9"/>
        <v>0</v>
      </c>
      <c r="AP42" s="63"/>
      <c r="AQ42" s="64"/>
      <c r="AR42" s="7"/>
      <c r="AS42" s="7"/>
      <c r="AT42" s="7"/>
      <c r="AU42" s="7"/>
      <c r="AV42" s="7"/>
      <c r="AW42" s="7"/>
      <c r="AX42" s="7"/>
      <c r="BC42" s="36"/>
      <c r="BD42" s="36"/>
      <c r="BE42" s="36"/>
      <c r="BF42" s="36"/>
      <c r="BG42" s="36"/>
      <c r="BH42" s="36"/>
      <c r="BI42" s="36" t="str">
        <f ca="1">VLOOKUP(3,BH22:BP27,2,FALSE)</f>
        <v>TSV Wendlingen</v>
      </c>
      <c r="BJ42" s="36"/>
      <c r="BK42" s="36"/>
      <c r="BL42" s="36"/>
      <c r="BM42" s="36"/>
      <c r="BN42" s="36"/>
      <c r="BO42" s="36"/>
      <c r="BP42" s="36"/>
      <c r="BQ42" s="36"/>
      <c r="BR42" s="36"/>
      <c r="BS42" s="36"/>
    </row>
    <row r="43" spans="1:71" ht="15.75" x14ac:dyDescent="0.25">
      <c r="A43" s="7"/>
      <c r="B43" s="7"/>
      <c r="C43" s="7"/>
      <c r="D43" s="7"/>
      <c r="E43" s="7"/>
      <c r="F43" s="7"/>
      <c r="G43" s="7"/>
      <c r="H43" s="72" t="s">
        <v>7</v>
      </c>
      <c r="I43" s="61"/>
      <c r="J43" s="62" t="str">
        <f ca="1">VLOOKUP(2,BH22:BP27,2,FALSE)</f>
        <v>Bayer 04 Leverkusen</v>
      </c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70"/>
      <c r="AG43" s="61">
        <f ca="1">VLOOKUP(2,BH22:BP27,3,FALSE)</f>
        <v>0</v>
      </c>
      <c r="AH43" s="61"/>
      <c r="AI43" s="61"/>
      <c r="AJ43" s="61">
        <f ca="1">VLOOKUP(2,BH22:BP27,4,FALSE)</f>
        <v>0</v>
      </c>
      <c r="AK43" s="61"/>
      <c r="AL43" s="10" t="s">
        <v>28</v>
      </c>
      <c r="AM43" s="61">
        <f ca="1">VLOOKUP(2,BH22:BP27,5,FALSE)</f>
        <v>0</v>
      </c>
      <c r="AN43" s="61"/>
      <c r="AO43" s="62">
        <f t="shared" ca="1" si="9"/>
        <v>0</v>
      </c>
      <c r="AP43" s="63"/>
      <c r="AQ43" s="64"/>
      <c r="AR43" s="7"/>
      <c r="AS43" s="7"/>
      <c r="AT43" s="7"/>
      <c r="AU43" s="7"/>
      <c r="AV43" s="7"/>
      <c r="AW43" s="7"/>
      <c r="AX43" s="7"/>
      <c r="BC43" s="36"/>
      <c r="BD43" s="36"/>
      <c r="BE43" s="36"/>
      <c r="BF43" s="36"/>
      <c r="BG43" s="36"/>
      <c r="BH43" s="36"/>
      <c r="BI43" s="36" t="str">
        <f ca="1">VLOOKUP(2,BH22:BP27,2,FALSE)</f>
        <v>Bayer 04 Leverkusen</v>
      </c>
      <c r="BJ43" s="36"/>
      <c r="BK43" s="36"/>
      <c r="BL43" s="36"/>
      <c r="BM43" s="36"/>
      <c r="BN43" s="36"/>
      <c r="BO43" s="36"/>
      <c r="BP43" s="36"/>
      <c r="BQ43" s="36"/>
      <c r="BR43" s="36"/>
      <c r="BS43" s="36"/>
    </row>
    <row r="44" spans="1:71" ht="15.75" x14ac:dyDescent="0.25">
      <c r="A44" s="7"/>
      <c r="B44" s="7"/>
      <c r="C44" s="7"/>
      <c r="D44" s="7"/>
      <c r="E44" s="7"/>
      <c r="F44" s="7"/>
      <c r="G44" s="7"/>
      <c r="H44" s="72" t="s">
        <v>8</v>
      </c>
      <c r="I44" s="61"/>
      <c r="J44" s="62" t="str">
        <f ca="1">VLOOKUP(1,BH22:BP27,2,FALSE)</f>
        <v>FSV Waiblingen</v>
      </c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70"/>
      <c r="AG44" s="61">
        <f ca="1">VLOOKUP(1,BH22:BP27,3,FALSE)</f>
        <v>0</v>
      </c>
      <c r="AH44" s="61"/>
      <c r="AI44" s="61"/>
      <c r="AJ44" s="61">
        <f ca="1">VLOOKUP(1,BH22:BP27,4,FALSE)</f>
        <v>0</v>
      </c>
      <c r="AK44" s="61"/>
      <c r="AL44" s="10" t="s">
        <v>28</v>
      </c>
      <c r="AM44" s="61">
        <f ca="1">VLOOKUP(1,BH22:BP27,5,FALSE)</f>
        <v>0</v>
      </c>
      <c r="AN44" s="61"/>
      <c r="AO44" s="62">
        <f t="shared" ca="1" si="9"/>
        <v>0</v>
      </c>
      <c r="AP44" s="63"/>
      <c r="AQ44" s="64"/>
      <c r="AR44" s="7"/>
      <c r="AS44" s="7"/>
      <c r="AT44" s="7"/>
      <c r="AU44" s="7"/>
      <c r="AV44" s="7"/>
      <c r="AW44" s="7"/>
      <c r="AX44" s="7"/>
      <c r="BC44" s="36"/>
      <c r="BD44" s="36"/>
      <c r="BE44" s="36"/>
      <c r="BF44" s="36"/>
      <c r="BG44" s="36"/>
      <c r="BH44" s="36"/>
      <c r="BI44" s="36" t="str">
        <f ca="1">VLOOKUP(1,BH22:BP27,2,FALSE)</f>
        <v>FSV Waiblingen</v>
      </c>
      <c r="BJ44" s="36"/>
      <c r="BK44" s="36"/>
      <c r="BL44" s="36"/>
      <c r="BM44" s="36"/>
      <c r="BN44" s="36"/>
      <c r="BO44" s="36"/>
      <c r="BP44" s="36"/>
      <c r="BQ44" s="36"/>
      <c r="BR44" s="36"/>
      <c r="BS44" s="36"/>
    </row>
    <row r="45" spans="1:71" ht="16.5" thickBot="1" x14ac:dyDescent="0.3">
      <c r="A45" s="7"/>
      <c r="B45" s="7"/>
      <c r="C45" s="7"/>
      <c r="D45" s="7"/>
      <c r="E45" s="7"/>
      <c r="F45" s="7"/>
      <c r="G45" s="7"/>
      <c r="H45" s="73" t="s">
        <v>9</v>
      </c>
      <c r="I45" s="65"/>
      <c r="J45" s="66" t="str">
        <f ca="1">VLOOKUP(0,BH22:BP27,2,FALSE)</f>
        <v>Karlsruher SC</v>
      </c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7"/>
      <c r="AA45" s="67"/>
      <c r="AB45" s="67"/>
      <c r="AC45" s="67"/>
      <c r="AD45" s="67"/>
      <c r="AE45" s="67"/>
      <c r="AF45" s="71"/>
      <c r="AG45" s="65">
        <f ca="1">VLOOKUP(0,BH22:BP27,3,FALSE)</f>
        <v>0</v>
      </c>
      <c r="AH45" s="65"/>
      <c r="AI45" s="65"/>
      <c r="AJ45" s="65">
        <f ca="1">VLOOKUP(0,BH22:BP27,4,FALSE)</f>
        <v>0</v>
      </c>
      <c r="AK45" s="65"/>
      <c r="AL45" s="12" t="s">
        <v>28</v>
      </c>
      <c r="AM45" s="65">
        <f ca="1">VLOOKUP(0,BH22:BP27,5,FALSE)</f>
        <v>0</v>
      </c>
      <c r="AN45" s="65"/>
      <c r="AO45" s="66">
        <f t="shared" ca="1" si="9"/>
        <v>0</v>
      </c>
      <c r="AP45" s="67"/>
      <c r="AQ45" s="68"/>
      <c r="AR45" s="7"/>
      <c r="AS45" s="7"/>
      <c r="AT45" s="7"/>
      <c r="AU45" s="7"/>
      <c r="AV45" s="7"/>
      <c r="AW45" s="7"/>
      <c r="AX45" s="7"/>
      <c r="BC45" s="36"/>
      <c r="BD45" s="36"/>
      <c r="BE45" s="36"/>
      <c r="BF45" s="36"/>
      <c r="BG45" s="36"/>
      <c r="BH45" s="36"/>
      <c r="BI45" s="36" t="str">
        <f ca="1">VLOOKUP(0,BH22:BP27,2,FALSE)</f>
        <v>Karlsruher SC</v>
      </c>
      <c r="BJ45" s="36"/>
      <c r="BK45" s="36"/>
      <c r="BL45" s="36"/>
      <c r="BM45" s="36"/>
      <c r="BN45" s="36"/>
      <c r="BO45" s="36"/>
      <c r="BP45" s="36"/>
      <c r="BQ45" s="36"/>
      <c r="BR45" s="36"/>
      <c r="BS45" s="36"/>
    </row>
    <row r="46" spans="1:71" x14ac:dyDescent="0.25">
      <c r="BC46" s="36"/>
      <c r="BD46" s="36"/>
      <c r="BE46" s="36"/>
      <c r="BF46" s="36"/>
      <c r="BG46" s="36"/>
      <c r="BH46" s="36"/>
      <c r="BI46" s="36">
        <f>IF(ISBLANK(AS36),0,1)</f>
        <v>0</v>
      </c>
      <c r="BJ46" s="36"/>
      <c r="BK46" s="36"/>
      <c r="BL46" s="36"/>
      <c r="BM46" s="36"/>
      <c r="BN46" s="36"/>
      <c r="BO46" s="36"/>
      <c r="BP46" s="36"/>
      <c r="BQ46" s="36"/>
      <c r="BR46" s="36"/>
      <c r="BS46" s="36"/>
    </row>
    <row r="47" spans="1:71" x14ac:dyDescent="0.25">
      <c r="BC47" s="36"/>
      <c r="BD47" s="36"/>
      <c r="BE47" s="36"/>
      <c r="BF47" s="36"/>
      <c r="BG47" s="36"/>
      <c r="BH47" s="36"/>
      <c r="BI47" s="36"/>
      <c r="BJ47" s="36"/>
      <c r="BK47" s="36"/>
      <c r="BL47" s="36"/>
      <c r="BM47" s="36"/>
      <c r="BN47" s="36"/>
      <c r="BO47" s="36"/>
      <c r="BP47" s="36"/>
      <c r="BQ47" s="36"/>
      <c r="BR47" s="36"/>
      <c r="BS47" s="36"/>
    </row>
  </sheetData>
  <mergeCells count="159">
    <mergeCell ref="H45:I45"/>
    <mergeCell ref="J45:AF45"/>
    <mergeCell ref="AG45:AI45"/>
    <mergeCell ref="AJ45:AK45"/>
    <mergeCell ref="AM45:AN45"/>
    <mergeCell ref="AO45:AQ45"/>
    <mergeCell ref="H44:I44"/>
    <mergeCell ref="J44:AF44"/>
    <mergeCell ref="AG44:AI44"/>
    <mergeCell ref="AJ44:AK44"/>
    <mergeCell ref="AM44:AN44"/>
    <mergeCell ref="AO44:AQ44"/>
    <mergeCell ref="H43:I43"/>
    <mergeCell ref="J43:AF43"/>
    <mergeCell ref="AG43:AI43"/>
    <mergeCell ref="AJ43:AK43"/>
    <mergeCell ref="AM43:AN43"/>
    <mergeCell ref="AO43:AQ43"/>
    <mergeCell ref="H42:I42"/>
    <mergeCell ref="J42:AF42"/>
    <mergeCell ref="AG42:AI42"/>
    <mergeCell ref="AJ42:AK42"/>
    <mergeCell ref="AM42:AN42"/>
    <mergeCell ref="AO42:AQ42"/>
    <mergeCell ref="H41:I41"/>
    <mergeCell ref="J41:AF41"/>
    <mergeCell ref="AG41:AI41"/>
    <mergeCell ref="AJ41:AK41"/>
    <mergeCell ref="AM41:AN41"/>
    <mergeCell ref="AO41:AQ41"/>
    <mergeCell ref="H39:AF39"/>
    <mergeCell ref="AG39:AI39"/>
    <mergeCell ref="AJ39:AN39"/>
    <mergeCell ref="AO39:AQ39"/>
    <mergeCell ref="H40:I40"/>
    <mergeCell ref="J40:AF40"/>
    <mergeCell ref="AG40:AI40"/>
    <mergeCell ref="AJ40:AK40"/>
    <mergeCell ref="AM40:AN40"/>
    <mergeCell ref="AO40:AQ40"/>
    <mergeCell ref="AU35:AW35"/>
    <mergeCell ref="D36:H36"/>
    <mergeCell ref="I36:X36"/>
    <mergeCell ref="Z36:AO36"/>
    <mergeCell ref="AP36:AQ36"/>
    <mergeCell ref="AS36:AT36"/>
    <mergeCell ref="AU36:AW36"/>
    <mergeCell ref="D35:H35"/>
    <mergeCell ref="I35:X35"/>
    <mergeCell ref="Z35:AO35"/>
    <mergeCell ref="AP35:AQ35"/>
    <mergeCell ref="AS35:AT35"/>
    <mergeCell ref="AU33:AW33"/>
    <mergeCell ref="D34:H34"/>
    <mergeCell ref="I34:X34"/>
    <mergeCell ref="Z34:AO34"/>
    <mergeCell ref="AP34:AQ34"/>
    <mergeCell ref="AS34:AT34"/>
    <mergeCell ref="AU34:AW34"/>
    <mergeCell ref="D33:H33"/>
    <mergeCell ref="I33:X33"/>
    <mergeCell ref="Z33:AO33"/>
    <mergeCell ref="AP33:AQ33"/>
    <mergeCell ref="AS33:AT33"/>
    <mergeCell ref="AU31:AW31"/>
    <mergeCell ref="D32:H32"/>
    <mergeCell ref="I32:X32"/>
    <mergeCell ref="Z32:AO32"/>
    <mergeCell ref="AP32:AQ32"/>
    <mergeCell ref="AS32:AT32"/>
    <mergeCell ref="AU32:AW32"/>
    <mergeCell ref="D31:H31"/>
    <mergeCell ref="I31:X31"/>
    <mergeCell ref="Z31:AO31"/>
    <mergeCell ref="AP31:AQ31"/>
    <mergeCell ref="AS31:AT31"/>
    <mergeCell ref="AU29:AW29"/>
    <mergeCell ref="D30:H30"/>
    <mergeCell ref="I30:X30"/>
    <mergeCell ref="Z30:AO30"/>
    <mergeCell ref="AP30:AQ30"/>
    <mergeCell ref="AS30:AT30"/>
    <mergeCell ref="AU30:AW30"/>
    <mergeCell ref="D29:H29"/>
    <mergeCell ref="I29:X29"/>
    <mergeCell ref="Z29:AO29"/>
    <mergeCell ref="AP29:AQ29"/>
    <mergeCell ref="AS29:AT29"/>
    <mergeCell ref="D28:H28"/>
    <mergeCell ref="I28:X28"/>
    <mergeCell ref="Z28:AO28"/>
    <mergeCell ref="AP28:AQ28"/>
    <mergeCell ref="AS28:AT28"/>
    <mergeCell ref="AU28:AW28"/>
    <mergeCell ref="D27:H27"/>
    <mergeCell ref="I27:X27"/>
    <mergeCell ref="Z27:AO27"/>
    <mergeCell ref="AP27:AQ27"/>
    <mergeCell ref="AS27:AT27"/>
    <mergeCell ref="AU27:AW27"/>
    <mergeCell ref="D26:H26"/>
    <mergeCell ref="I26:X26"/>
    <mergeCell ref="Z26:AO26"/>
    <mergeCell ref="AP26:AQ26"/>
    <mergeCell ref="AS26:AT26"/>
    <mergeCell ref="AU26:AW26"/>
    <mergeCell ref="AU25:AW25"/>
    <mergeCell ref="D25:H25"/>
    <mergeCell ref="I25:X25"/>
    <mergeCell ref="Z25:AO25"/>
    <mergeCell ref="AP25:AQ25"/>
    <mergeCell ref="AS25:AT25"/>
    <mergeCell ref="D23:H23"/>
    <mergeCell ref="I23:X23"/>
    <mergeCell ref="Z23:AO23"/>
    <mergeCell ref="AP23:AQ23"/>
    <mergeCell ref="AS23:AT23"/>
    <mergeCell ref="AU23:AW23"/>
    <mergeCell ref="D24:H24"/>
    <mergeCell ref="I24:X24"/>
    <mergeCell ref="Z24:AO24"/>
    <mergeCell ref="AP24:AQ24"/>
    <mergeCell ref="AS24:AT24"/>
    <mergeCell ref="AU24:AW24"/>
    <mergeCell ref="AU21:AW21"/>
    <mergeCell ref="D22:H22"/>
    <mergeCell ref="I22:X22"/>
    <mergeCell ref="Z22:AO22"/>
    <mergeCell ref="AP22:AQ22"/>
    <mergeCell ref="AS22:AT22"/>
    <mergeCell ref="AU22:AW22"/>
    <mergeCell ref="K18:M18"/>
    <mergeCell ref="N18:AN18"/>
    <mergeCell ref="B21:C21"/>
    <mergeCell ref="D21:H21"/>
    <mergeCell ref="I21:AO21"/>
    <mergeCell ref="AP21:AT21"/>
    <mergeCell ref="K15:M15"/>
    <mergeCell ref="N15:AN15"/>
    <mergeCell ref="K16:M16"/>
    <mergeCell ref="N16:AN16"/>
    <mergeCell ref="K17:M17"/>
    <mergeCell ref="N17:AN17"/>
    <mergeCell ref="AU9:AW9"/>
    <mergeCell ref="K12:AN12"/>
    <mergeCell ref="K13:M13"/>
    <mergeCell ref="N13:AN13"/>
    <mergeCell ref="K14:M14"/>
    <mergeCell ref="N14:AN14"/>
    <mergeCell ref="M6:AL6"/>
    <mergeCell ref="A7:AX7"/>
    <mergeCell ref="B9:F9"/>
    <mergeCell ref="G9:K9"/>
    <mergeCell ref="L9:N9"/>
    <mergeCell ref="S9:X9"/>
    <mergeCell ref="Y9:AC9"/>
    <mergeCell ref="AD9:AF9"/>
    <mergeCell ref="AK9:AO9"/>
    <mergeCell ref="AP9:AT9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CF47"/>
  <sheetViews>
    <sheetView showGridLines="0" topLeftCell="A6" zoomScale="115" zoomScaleNormal="115" workbookViewId="0">
      <selection activeCell="N18" sqref="N18:AN18"/>
    </sheetView>
  </sheetViews>
  <sheetFormatPr baseColWidth="10" defaultColWidth="1.7109375" defaultRowHeight="15" x14ac:dyDescent="0.25"/>
  <cols>
    <col min="57" max="57" width="2.28515625" bestFit="1" customWidth="1"/>
    <col min="59" max="60" width="2.28515625" bestFit="1" customWidth="1"/>
    <col min="61" max="61" width="13.7109375" bestFit="1" customWidth="1"/>
    <col min="62" max="65" width="2.28515625" bestFit="1" customWidth="1"/>
    <col min="66" max="66" width="4.140625" bestFit="1" customWidth="1"/>
  </cols>
  <sheetData>
    <row r="2" spans="1:50" ht="37.5" x14ac:dyDescent="0.7">
      <c r="L2" s="3" t="s">
        <v>0</v>
      </c>
    </row>
    <row r="3" spans="1:50" ht="29.25" x14ac:dyDescent="0.55000000000000004">
      <c r="M3" s="2"/>
      <c r="Q3" s="1" t="str">
        <f>Deckblatt!Q3</f>
        <v>10. attimo-Cup</v>
      </c>
    </row>
    <row r="6" spans="1:50" ht="15.75" x14ac:dyDescent="0.25">
      <c r="M6" s="94" t="s">
        <v>166</v>
      </c>
      <c r="N6" s="94"/>
      <c r="O6" s="94"/>
      <c r="P6" s="94"/>
      <c r="Q6" s="94"/>
      <c r="R6" s="94"/>
      <c r="S6" s="94"/>
      <c r="T6" s="94"/>
      <c r="U6" s="94"/>
      <c r="V6" s="94"/>
      <c r="W6" s="94"/>
      <c r="X6" s="94"/>
      <c r="Y6" s="94"/>
      <c r="Z6" s="94"/>
      <c r="AA6" s="94"/>
      <c r="AB6" s="94"/>
      <c r="AC6" s="94"/>
      <c r="AD6" s="94"/>
      <c r="AE6" s="94"/>
      <c r="AF6" s="94"/>
      <c r="AG6" s="94"/>
      <c r="AH6" s="94"/>
      <c r="AI6" s="94"/>
      <c r="AJ6" s="94"/>
      <c r="AK6" s="94"/>
      <c r="AL6" s="94"/>
    </row>
    <row r="7" spans="1:50" ht="15.75" x14ac:dyDescent="0.25">
      <c r="A7" s="94" t="s">
        <v>16</v>
      </c>
      <c r="B7" s="94"/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4"/>
      <c r="V7" s="94"/>
      <c r="W7" s="94"/>
      <c r="X7" s="94"/>
      <c r="Y7" s="94"/>
      <c r="Z7" s="94"/>
      <c r="AA7" s="94"/>
      <c r="AB7" s="94"/>
      <c r="AC7" s="94"/>
      <c r="AD7" s="94"/>
      <c r="AE7" s="94"/>
      <c r="AF7" s="94"/>
      <c r="AG7" s="94"/>
      <c r="AH7" s="94"/>
      <c r="AI7" s="94"/>
      <c r="AJ7" s="94"/>
      <c r="AK7" s="94"/>
      <c r="AL7" s="94"/>
      <c r="AM7" s="94"/>
      <c r="AN7" s="94"/>
      <c r="AO7" s="94"/>
      <c r="AP7" s="94"/>
      <c r="AQ7" s="94"/>
      <c r="AR7" s="94"/>
      <c r="AS7" s="94"/>
      <c r="AT7" s="94"/>
      <c r="AU7" s="94"/>
      <c r="AV7" s="94"/>
      <c r="AW7" s="94"/>
      <c r="AX7" s="94"/>
    </row>
    <row r="9" spans="1:50" ht="15.75" x14ac:dyDescent="0.25">
      <c r="A9" s="7"/>
      <c r="B9" s="90" t="s">
        <v>17</v>
      </c>
      <c r="C9" s="90"/>
      <c r="D9" s="90"/>
      <c r="E9" s="90"/>
      <c r="F9" s="90"/>
      <c r="G9" s="93">
        <v>0.60416666666666663</v>
      </c>
      <c r="H9" s="93"/>
      <c r="I9" s="93"/>
      <c r="J9" s="93"/>
      <c r="K9" s="93"/>
      <c r="L9" s="90" t="s">
        <v>18</v>
      </c>
      <c r="M9" s="90"/>
      <c r="N9" s="90"/>
      <c r="S9" s="90" t="s">
        <v>19</v>
      </c>
      <c r="T9" s="90"/>
      <c r="U9" s="90"/>
      <c r="V9" s="90"/>
      <c r="W9" s="90"/>
      <c r="X9" s="90"/>
      <c r="Y9" s="91">
        <v>1.0416666666666666E-2</v>
      </c>
      <c r="Z9" s="91"/>
      <c r="AA9" s="91"/>
      <c r="AB9" s="91"/>
      <c r="AC9" s="91"/>
      <c r="AD9" s="90" t="s">
        <v>20</v>
      </c>
      <c r="AE9" s="90"/>
      <c r="AF9" s="90"/>
      <c r="AJ9" s="7"/>
      <c r="AK9" s="90" t="s">
        <v>21</v>
      </c>
      <c r="AL9" s="90"/>
      <c r="AM9" s="90"/>
      <c r="AN9" s="90"/>
      <c r="AO9" s="90"/>
      <c r="AP9" s="91">
        <v>6.9444444444444447E-4</v>
      </c>
      <c r="AQ9" s="91"/>
      <c r="AR9" s="91"/>
      <c r="AS9" s="91"/>
      <c r="AT9" s="91"/>
      <c r="AU9" s="90" t="s">
        <v>20</v>
      </c>
      <c r="AV9" s="90"/>
      <c r="AW9" s="90"/>
    </row>
    <row r="10" spans="1:50" ht="15.75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</row>
    <row r="11" spans="1:50" ht="16.5" thickBot="1" x14ac:dyDescent="0.3">
      <c r="A11" s="7"/>
      <c r="B11" s="9" t="s">
        <v>22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</row>
    <row r="12" spans="1:50" ht="16.5" thickBot="1" x14ac:dyDescent="0.3">
      <c r="A12" s="7"/>
      <c r="B12" s="7"/>
      <c r="C12" s="7"/>
      <c r="D12" s="7"/>
      <c r="E12" s="7"/>
      <c r="F12" s="7"/>
      <c r="G12" s="7"/>
      <c r="H12" s="7"/>
      <c r="I12" s="7"/>
      <c r="J12" s="7"/>
      <c r="K12" s="95" t="s">
        <v>10</v>
      </c>
      <c r="L12" s="96"/>
      <c r="M12" s="96"/>
      <c r="N12" s="96"/>
      <c r="O12" s="96"/>
      <c r="P12" s="96"/>
      <c r="Q12" s="96"/>
      <c r="R12" s="96"/>
      <c r="S12" s="96"/>
      <c r="T12" s="96"/>
      <c r="U12" s="96"/>
      <c r="V12" s="96"/>
      <c r="W12" s="96"/>
      <c r="X12" s="96"/>
      <c r="Y12" s="96"/>
      <c r="Z12" s="96"/>
      <c r="AA12" s="96"/>
      <c r="AB12" s="96"/>
      <c r="AC12" s="96"/>
      <c r="AD12" s="96"/>
      <c r="AE12" s="96"/>
      <c r="AF12" s="96"/>
      <c r="AG12" s="96"/>
      <c r="AH12" s="96"/>
      <c r="AI12" s="96"/>
      <c r="AJ12" s="96"/>
      <c r="AK12" s="96"/>
      <c r="AL12" s="96"/>
      <c r="AM12" s="96"/>
      <c r="AN12" s="97"/>
      <c r="AO12" s="8"/>
      <c r="AP12" s="8"/>
      <c r="AQ12" s="8"/>
      <c r="AR12" s="8"/>
      <c r="AS12" s="8"/>
      <c r="AT12" s="8"/>
      <c r="AU12" s="8"/>
      <c r="AV12" s="8"/>
      <c r="AW12" s="8"/>
      <c r="AX12" s="8"/>
    </row>
    <row r="13" spans="1:50" ht="15.75" x14ac:dyDescent="0.25">
      <c r="A13" s="7"/>
      <c r="B13" s="7"/>
      <c r="C13" s="7"/>
      <c r="D13" s="7"/>
      <c r="E13" s="7"/>
      <c r="F13" s="7"/>
      <c r="G13" s="7"/>
      <c r="H13" s="7"/>
      <c r="I13" s="7"/>
      <c r="J13" s="7"/>
      <c r="K13" s="49" t="s">
        <v>4</v>
      </c>
      <c r="L13" s="98"/>
      <c r="M13" s="98"/>
      <c r="N13" s="51" t="str">
        <f>Deckblatt!$C26</f>
        <v>TSV 1860 München</v>
      </c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1"/>
      <c r="AG13" s="51"/>
      <c r="AH13" s="51"/>
      <c r="AI13" s="51"/>
      <c r="AJ13" s="51"/>
      <c r="AK13" s="51"/>
      <c r="AL13" s="51"/>
      <c r="AM13" s="51"/>
      <c r="AN13" s="52"/>
      <c r="AO13" s="7"/>
      <c r="AP13" s="7"/>
      <c r="AQ13" s="7"/>
      <c r="AR13" s="7"/>
      <c r="AS13" s="7"/>
      <c r="AT13" s="7"/>
      <c r="AU13" s="7"/>
      <c r="AV13" s="7"/>
      <c r="AW13" s="7"/>
      <c r="AX13" s="7"/>
    </row>
    <row r="14" spans="1:50" ht="15.75" x14ac:dyDescent="0.25">
      <c r="A14" s="7"/>
      <c r="B14" s="7"/>
      <c r="C14" s="7"/>
      <c r="D14" s="7"/>
      <c r="E14" s="7"/>
      <c r="F14" s="7"/>
      <c r="G14" s="7"/>
      <c r="H14" s="7"/>
      <c r="I14" s="7"/>
      <c r="J14" s="7"/>
      <c r="K14" s="44" t="s">
        <v>5</v>
      </c>
      <c r="L14" s="90"/>
      <c r="M14" s="90"/>
      <c r="N14" s="42" t="str">
        <f>Deckblatt!$C27</f>
        <v>FV Löchgau</v>
      </c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3"/>
      <c r="AO14" s="7"/>
      <c r="AP14" s="7"/>
      <c r="AQ14" s="7"/>
      <c r="AR14" s="7"/>
      <c r="AS14" s="7"/>
      <c r="AT14" s="7"/>
      <c r="AU14" s="7"/>
      <c r="AV14" s="7"/>
      <c r="AW14" s="7"/>
      <c r="AX14" s="7"/>
    </row>
    <row r="15" spans="1:50" ht="15.75" x14ac:dyDescent="0.25">
      <c r="A15" s="7"/>
      <c r="B15" s="7"/>
      <c r="C15" s="7"/>
      <c r="D15" s="7"/>
      <c r="E15" s="7"/>
      <c r="F15" s="7"/>
      <c r="G15" s="7"/>
      <c r="H15" s="7"/>
      <c r="I15" s="7"/>
      <c r="J15" s="7"/>
      <c r="K15" s="44" t="s">
        <v>6</v>
      </c>
      <c r="L15" s="90"/>
      <c r="M15" s="90"/>
      <c r="N15" s="42" t="str">
        <f>Deckblatt!$C28</f>
        <v>TSG 1899 Hoffenheim</v>
      </c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3"/>
      <c r="AO15" s="7"/>
      <c r="AP15" s="7"/>
      <c r="AQ15" s="7"/>
      <c r="AR15" s="7"/>
      <c r="AS15" s="7"/>
      <c r="AT15" s="7"/>
      <c r="AU15" s="7"/>
      <c r="AV15" s="7"/>
      <c r="AW15" s="7"/>
      <c r="AX15" s="7"/>
    </row>
    <row r="16" spans="1:50" ht="15.75" x14ac:dyDescent="0.25">
      <c r="A16" s="7"/>
      <c r="B16" s="7"/>
      <c r="C16" s="7"/>
      <c r="D16" s="7"/>
      <c r="E16" s="7"/>
      <c r="F16" s="7"/>
      <c r="G16" s="7"/>
      <c r="H16" s="7"/>
      <c r="I16" s="7"/>
      <c r="J16" s="7"/>
      <c r="K16" s="44" t="s">
        <v>7</v>
      </c>
      <c r="L16" s="90"/>
      <c r="M16" s="90"/>
      <c r="N16" s="42" t="str">
        <f>Deckblatt!$C29</f>
        <v>1. FC Nürnberg</v>
      </c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3"/>
      <c r="AO16" s="7"/>
      <c r="AP16" s="7"/>
      <c r="AQ16" s="7"/>
      <c r="AR16" s="7"/>
      <c r="AS16" s="7"/>
      <c r="AT16" s="7"/>
      <c r="AU16" s="7"/>
      <c r="AV16" s="7"/>
      <c r="AW16" s="7"/>
      <c r="AX16" s="7"/>
    </row>
    <row r="17" spans="1:84" ht="15.75" x14ac:dyDescent="0.25">
      <c r="A17" s="7"/>
      <c r="B17" s="7"/>
      <c r="C17" s="7"/>
      <c r="D17" s="7"/>
      <c r="E17" s="7"/>
      <c r="F17" s="7"/>
      <c r="G17" s="7"/>
      <c r="H17" s="7"/>
      <c r="I17" s="7"/>
      <c r="J17" s="7"/>
      <c r="K17" s="44" t="s">
        <v>8</v>
      </c>
      <c r="L17" s="90"/>
      <c r="M17" s="90"/>
      <c r="N17" s="42" t="str">
        <f>Deckblatt!$C30</f>
        <v>TSF Ditzingen</v>
      </c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3"/>
      <c r="AO17" s="7"/>
      <c r="AP17" s="7"/>
      <c r="AQ17" s="7"/>
      <c r="AR17" s="7"/>
      <c r="AS17" s="7"/>
      <c r="AT17" s="7"/>
      <c r="AU17" s="7"/>
      <c r="AV17" s="7"/>
      <c r="AW17" s="7"/>
      <c r="AX17" s="7"/>
    </row>
    <row r="18" spans="1:84" ht="16.5" thickBot="1" x14ac:dyDescent="0.3">
      <c r="A18" s="7"/>
      <c r="B18" s="7"/>
      <c r="C18" s="7"/>
      <c r="D18" s="7"/>
      <c r="E18" s="7"/>
      <c r="F18" s="7"/>
      <c r="G18" s="7"/>
      <c r="H18" s="7"/>
      <c r="I18" s="7"/>
      <c r="J18" s="7"/>
      <c r="K18" s="53" t="s">
        <v>9</v>
      </c>
      <c r="L18" s="92"/>
      <c r="M18" s="92"/>
      <c r="N18" s="59" t="str">
        <f>Deckblatt!$C31</f>
        <v>SV Vaihingen</v>
      </c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59"/>
      <c r="AA18" s="59"/>
      <c r="AB18" s="59"/>
      <c r="AC18" s="59"/>
      <c r="AD18" s="59"/>
      <c r="AE18" s="59"/>
      <c r="AF18" s="59"/>
      <c r="AG18" s="59"/>
      <c r="AH18" s="59"/>
      <c r="AI18" s="59"/>
      <c r="AJ18" s="59"/>
      <c r="AK18" s="59"/>
      <c r="AL18" s="59"/>
      <c r="AM18" s="59"/>
      <c r="AN18" s="60"/>
      <c r="AO18" s="7"/>
      <c r="AP18" s="7"/>
      <c r="AQ18" s="7"/>
      <c r="AR18" s="7"/>
      <c r="AS18" s="7"/>
      <c r="AT18" s="7"/>
      <c r="AU18" s="7"/>
      <c r="AV18" s="7"/>
      <c r="AW18" s="7"/>
      <c r="AX18" s="7"/>
    </row>
    <row r="19" spans="1:84" ht="15.75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BE19" s="36"/>
      <c r="BF19" s="36"/>
      <c r="BG19" s="36"/>
      <c r="BH19" s="36"/>
      <c r="BI19" s="36"/>
      <c r="BJ19" s="36"/>
      <c r="BK19" s="36"/>
      <c r="BL19" s="36"/>
      <c r="BM19" s="36"/>
      <c r="BN19" s="36"/>
      <c r="BO19" s="36"/>
      <c r="BP19" s="36"/>
    </row>
    <row r="20" spans="1:84" ht="16.5" thickBot="1" x14ac:dyDescent="0.3">
      <c r="A20" s="7"/>
      <c r="B20" s="9" t="s">
        <v>23</v>
      </c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BE20" s="36"/>
      <c r="BF20" s="36"/>
      <c r="BG20" s="36"/>
      <c r="BH20" s="36"/>
      <c r="BI20" s="36"/>
      <c r="BJ20" s="36"/>
      <c r="BK20" s="36"/>
      <c r="BL20" s="36"/>
      <c r="BM20" s="36"/>
      <c r="BN20" s="36"/>
      <c r="BO20" s="36"/>
      <c r="BP20" s="36"/>
    </row>
    <row r="21" spans="1:84" ht="16.5" thickBot="1" x14ac:dyDescent="0.3">
      <c r="A21" s="7"/>
      <c r="B21" s="89" t="s">
        <v>24</v>
      </c>
      <c r="C21" s="86"/>
      <c r="D21" s="86" t="s">
        <v>25</v>
      </c>
      <c r="E21" s="86"/>
      <c r="F21" s="86"/>
      <c r="G21" s="86"/>
      <c r="H21" s="86"/>
      <c r="I21" s="86" t="s">
        <v>26</v>
      </c>
      <c r="J21" s="86"/>
      <c r="K21" s="86"/>
      <c r="L21" s="86"/>
      <c r="M21" s="86"/>
      <c r="N21" s="86"/>
      <c r="O21" s="86"/>
      <c r="P21" s="86"/>
      <c r="Q21" s="86"/>
      <c r="R21" s="86"/>
      <c r="S21" s="86"/>
      <c r="T21" s="86"/>
      <c r="U21" s="86"/>
      <c r="V21" s="86"/>
      <c r="W21" s="86"/>
      <c r="X21" s="86"/>
      <c r="Y21" s="86"/>
      <c r="Z21" s="86"/>
      <c r="AA21" s="86"/>
      <c r="AB21" s="86"/>
      <c r="AC21" s="86"/>
      <c r="AD21" s="86"/>
      <c r="AE21" s="86"/>
      <c r="AF21" s="86"/>
      <c r="AG21" s="86"/>
      <c r="AH21" s="86"/>
      <c r="AI21" s="86"/>
      <c r="AJ21" s="86"/>
      <c r="AK21" s="86"/>
      <c r="AL21" s="86"/>
      <c r="AM21" s="86"/>
      <c r="AN21" s="86"/>
      <c r="AO21" s="86"/>
      <c r="AP21" s="86" t="s">
        <v>27</v>
      </c>
      <c r="AQ21" s="86"/>
      <c r="AR21" s="86"/>
      <c r="AS21" s="86"/>
      <c r="AT21" s="86"/>
      <c r="AU21" s="83"/>
      <c r="AV21" s="84"/>
      <c r="AW21" s="85"/>
      <c r="AX21" s="7"/>
      <c r="BE21" s="36"/>
      <c r="BF21" s="36"/>
      <c r="BG21" s="36"/>
      <c r="BH21" s="36"/>
      <c r="BI21" s="36"/>
      <c r="BJ21" s="36"/>
      <c r="BK21" s="36"/>
      <c r="BL21" s="36"/>
      <c r="BM21" s="36"/>
      <c r="BN21" s="36"/>
      <c r="BO21" s="36"/>
      <c r="BP21" s="36"/>
    </row>
    <row r="22" spans="1:84" ht="15.75" x14ac:dyDescent="0.25">
      <c r="A22" s="7"/>
      <c r="B22" s="88">
        <v>1</v>
      </c>
      <c r="C22" s="79"/>
      <c r="D22" s="81">
        <f>G9</f>
        <v>0.60416666666666663</v>
      </c>
      <c r="E22" s="79"/>
      <c r="F22" s="79"/>
      <c r="G22" s="79"/>
      <c r="H22" s="79"/>
      <c r="I22" s="79" t="str">
        <f>N13</f>
        <v>TSV 1860 München</v>
      </c>
      <c r="J22" s="79"/>
      <c r="K22" s="79"/>
      <c r="L22" s="79"/>
      <c r="M22" s="79"/>
      <c r="N22" s="79"/>
      <c r="O22" s="79"/>
      <c r="P22" s="79"/>
      <c r="Q22" s="79"/>
      <c r="R22" s="79"/>
      <c r="S22" s="79"/>
      <c r="T22" s="79"/>
      <c r="U22" s="79"/>
      <c r="V22" s="79"/>
      <c r="W22" s="79"/>
      <c r="X22" s="79"/>
      <c r="Y22" s="15" t="s">
        <v>29</v>
      </c>
      <c r="Z22" s="79" t="str">
        <f>N14</f>
        <v>FV Löchgau</v>
      </c>
      <c r="AA22" s="79"/>
      <c r="AB22" s="79"/>
      <c r="AC22" s="79"/>
      <c r="AD22" s="79"/>
      <c r="AE22" s="79"/>
      <c r="AF22" s="79"/>
      <c r="AG22" s="79"/>
      <c r="AH22" s="79"/>
      <c r="AI22" s="79"/>
      <c r="AJ22" s="79"/>
      <c r="AK22" s="79"/>
      <c r="AL22" s="79"/>
      <c r="AM22" s="79"/>
      <c r="AN22" s="79"/>
      <c r="AO22" s="79"/>
      <c r="AP22" s="79"/>
      <c r="AQ22" s="79"/>
      <c r="AR22" s="14" t="s">
        <v>28</v>
      </c>
      <c r="AS22" s="79"/>
      <c r="AT22" s="79"/>
      <c r="AU22" s="79"/>
      <c r="AV22" s="79"/>
      <c r="AW22" s="80"/>
      <c r="AX22" s="7"/>
      <c r="BC22">
        <f>IF(ISBLANK($AP22),0,IF($AP22&gt;$AS22,3,IF($AP22=$AS22,1,0)))</f>
        <v>0</v>
      </c>
      <c r="BE22" s="36">
        <f>IF(ISBLANK($AS22),0,IF($AP22&lt;$AS22,3,IF($AP22=$AS22,1,0)))</f>
        <v>0</v>
      </c>
      <c r="BF22" s="36"/>
      <c r="BG22" s="37">
        <f t="shared" ref="BG22:BG27" ca="1" si="0">6-$BH22</f>
        <v>1</v>
      </c>
      <c r="BH22" s="37">
        <f ca="1">IF(BN22&gt;BN23,1,0)+IF(BN22&gt;BN24,1,0)+IF(BN22&gt;BN25,1,0)+IF(BN22&gt;BN26,1,0)+IF(BN22&gt;BN27,1,0)</f>
        <v>5</v>
      </c>
      <c r="BI22" s="37" t="str">
        <f>N13</f>
        <v>TSV 1860 München</v>
      </c>
      <c r="BJ22" s="37">
        <f t="shared" ref="BJ22:BJ27" ca="1" si="1">SUMIF($I$22:$X$36,$BI22,$BC$22:$BC$36)+SUMIF($Z$22:$AO$36,$BI22,$BE$22:$BE$36)</f>
        <v>0</v>
      </c>
      <c r="BK22" s="37">
        <f t="shared" ref="BK22:BK27" ca="1" si="2">SUMIF($I$22:$X$36,$BI22,$AP$22:$AQ$36)+SUMIF($Z$22:$AO$36,$BI22,$AS$22:$AT$36)</f>
        <v>0</v>
      </c>
      <c r="BL22" s="37">
        <f t="shared" ref="BL22:BL27" ca="1" si="3">SUMIF($I$22:$X$36,$BI22,$AS$22:$AT$36)+SUMIF($Z$22:$AO$36,$BI22,$AP$22:$AQ$36)</f>
        <v>0</v>
      </c>
      <c r="BM22" s="37">
        <f t="shared" ref="BM22:BM27" ca="1" si="4">$BK22-$BL22</f>
        <v>0</v>
      </c>
      <c r="BN22" s="37">
        <f ca="1">$BJ22*1000000+$BM22*10000+$BK22+0.6</f>
        <v>0.6</v>
      </c>
      <c r="BO22" s="37"/>
      <c r="BP22" s="37"/>
      <c r="BQ22" s="35"/>
      <c r="BR22" s="35"/>
      <c r="BS22" s="35"/>
      <c r="BT22" s="35"/>
      <c r="BU22" s="35"/>
      <c r="BV22" s="35"/>
      <c r="BW22" s="35"/>
      <c r="BX22" s="35"/>
      <c r="BY22" s="35"/>
      <c r="BZ22" s="35"/>
      <c r="CA22" s="35"/>
      <c r="CB22" s="35"/>
      <c r="CC22" s="35"/>
      <c r="CD22" s="35"/>
      <c r="CE22" s="35"/>
      <c r="CF22" s="35"/>
    </row>
    <row r="23" spans="1:84" ht="15.75" x14ac:dyDescent="0.25">
      <c r="A23" s="7"/>
      <c r="B23" s="72">
        <v>1</v>
      </c>
      <c r="C23" s="61"/>
      <c r="D23" s="82">
        <f>D22+$Y$9+$AP$9</f>
        <v>0.6152777777777777</v>
      </c>
      <c r="E23" s="61"/>
      <c r="F23" s="61"/>
      <c r="G23" s="61"/>
      <c r="H23" s="61"/>
      <c r="I23" s="61" t="str">
        <f>N15</f>
        <v>TSG 1899 Hoffenheim</v>
      </c>
      <c r="J23" s="61"/>
      <c r="K23" s="61"/>
      <c r="L23" s="61"/>
      <c r="M23" s="61"/>
      <c r="N23" s="61"/>
      <c r="O23" s="61"/>
      <c r="P23" s="61"/>
      <c r="Q23" s="61"/>
      <c r="R23" s="61"/>
      <c r="S23" s="61"/>
      <c r="T23" s="61"/>
      <c r="U23" s="61"/>
      <c r="V23" s="61"/>
      <c r="W23" s="61"/>
      <c r="X23" s="61"/>
      <c r="Y23" s="10" t="s">
        <v>29</v>
      </c>
      <c r="Z23" s="61" t="str">
        <f>N16</f>
        <v>1. FC Nürnberg</v>
      </c>
      <c r="AA23" s="61"/>
      <c r="AB23" s="61"/>
      <c r="AC23" s="61"/>
      <c r="AD23" s="61"/>
      <c r="AE23" s="61"/>
      <c r="AF23" s="61"/>
      <c r="AG23" s="61"/>
      <c r="AH23" s="61"/>
      <c r="AI23" s="61"/>
      <c r="AJ23" s="61"/>
      <c r="AK23" s="61"/>
      <c r="AL23" s="61"/>
      <c r="AM23" s="61"/>
      <c r="AN23" s="61"/>
      <c r="AO23" s="61"/>
      <c r="AP23" s="61"/>
      <c r="AQ23" s="61"/>
      <c r="AR23" s="10" t="s">
        <v>28</v>
      </c>
      <c r="AS23" s="61"/>
      <c r="AT23" s="61"/>
      <c r="AU23" s="61"/>
      <c r="AV23" s="61"/>
      <c r="AW23" s="69"/>
      <c r="AX23" s="7"/>
      <c r="BC23">
        <f t="shared" ref="BC23:BC36" si="5">IF(ISBLANK($AP23),0,IF($AP23&gt;$AS23,3,IF($AP23=$AS23,1,0)))</f>
        <v>0</v>
      </c>
      <c r="BE23" s="36">
        <f t="shared" ref="BE23:BE36" si="6">IF(ISBLANK($AS23),0,IF($AP23&lt;$AS23,3,IF($AP23=$AS23,1,0)))</f>
        <v>0</v>
      </c>
      <c r="BF23" s="36"/>
      <c r="BG23" s="37">
        <f t="shared" ca="1" si="0"/>
        <v>2</v>
      </c>
      <c r="BH23" s="37">
        <f ca="1">IF(BN23&gt;BN24,1,0)+IF(BN23&gt;BN25,1,0)+IF(BN23&gt;BN26,1,0)+IF(BN23&gt;BN27,1,0)+IF(BN23&gt;BN22,1,0)</f>
        <v>4</v>
      </c>
      <c r="BI23" s="37" t="str">
        <f t="shared" ref="BI23:BI27" si="7">N14</f>
        <v>FV Löchgau</v>
      </c>
      <c r="BJ23" s="37">
        <f t="shared" ca="1" si="1"/>
        <v>0</v>
      </c>
      <c r="BK23" s="37">
        <f t="shared" ca="1" si="2"/>
        <v>0</v>
      </c>
      <c r="BL23" s="37">
        <f t="shared" ca="1" si="3"/>
        <v>0</v>
      </c>
      <c r="BM23" s="37">
        <f t="shared" ca="1" si="4"/>
        <v>0</v>
      </c>
      <c r="BN23" s="37">
        <f ca="1">$BJ23*1000000+$BM23*10000+$BK23+0.5</f>
        <v>0.5</v>
      </c>
      <c r="BO23" s="37"/>
      <c r="BP23" s="37"/>
      <c r="BQ23" s="35"/>
      <c r="BR23" s="35"/>
      <c r="BS23" s="35"/>
      <c r="BT23" s="35"/>
      <c r="BU23" s="35"/>
      <c r="BV23" s="35"/>
      <c r="BW23" s="35"/>
      <c r="BX23" s="35"/>
      <c r="BY23" s="35"/>
      <c r="BZ23" s="35"/>
      <c r="CA23" s="35"/>
      <c r="CB23" s="35"/>
      <c r="CC23" s="35"/>
      <c r="CD23" s="35"/>
      <c r="CE23" s="35"/>
      <c r="CF23" s="35"/>
    </row>
    <row r="24" spans="1:84" ht="16.5" thickBot="1" x14ac:dyDescent="0.3">
      <c r="A24" s="7"/>
      <c r="B24" s="73">
        <v>1</v>
      </c>
      <c r="C24" s="65"/>
      <c r="D24" s="87">
        <f>D23+$Y$9+$AP$9</f>
        <v>0.62638888888888877</v>
      </c>
      <c r="E24" s="65"/>
      <c r="F24" s="65"/>
      <c r="G24" s="65"/>
      <c r="H24" s="65"/>
      <c r="I24" s="65" t="str">
        <f>N17</f>
        <v>TSF Ditzingen</v>
      </c>
      <c r="J24" s="65"/>
      <c r="K24" s="65"/>
      <c r="L24" s="65"/>
      <c r="M24" s="65"/>
      <c r="N24" s="65"/>
      <c r="O24" s="65"/>
      <c r="P24" s="65"/>
      <c r="Q24" s="65"/>
      <c r="R24" s="65"/>
      <c r="S24" s="65"/>
      <c r="T24" s="65"/>
      <c r="U24" s="65"/>
      <c r="V24" s="65"/>
      <c r="W24" s="65"/>
      <c r="X24" s="65"/>
      <c r="Y24" s="12" t="s">
        <v>29</v>
      </c>
      <c r="Z24" s="65" t="str">
        <f>N18</f>
        <v>SV Vaihingen</v>
      </c>
      <c r="AA24" s="65"/>
      <c r="AB24" s="65"/>
      <c r="AC24" s="65"/>
      <c r="AD24" s="65"/>
      <c r="AE24" s="65"/>
      <c r="AF24" s="65"/>
      <c r="AG24" s="65"/>
      <c r="AH24" s="65"/>
      <c r="AI24" s="65"/>
      <c r="AJ24" s="65"/>
      <c r="AK24" s="65"/>
      <c r="AL24" s="65"/>
      <c r="AM24" s="65"/>
      <c r="AN24" s="65"/>
      <c r="AO24" s="65"/>
      <c r="AP24" s="65"/>
      <c r="AQ24" s="65"/>
      <c r="AR24" s="12" t="s">
        <v>28</v>
      </c>
      <c r="AS24" s="65"/>
      <c r="AT24" s="65"/>
      <c r="AU24" s="65"/>
      <c r="AV24" s="65"/>
      <c r="AW24" s="78"/>
      <c r="AX24" s="7"/>
      <c r="BC24">
        <f t="shared" si="5"/>
        <v>0</v>
      </c>
      <c r="BE24" s="36">
        <f t="shared" si="6"/>
        <v>0</v>
      </c>
      <c r="BF24" s="36"/>
      <c r="BG24" s="37">
        <f t="shared" ca="1" si="0"/>
        <v>3</v>
      </c>
      <c r="BH24" s="37">
        <f ca="1">IF(BN24&gt;BN25,1,0)+IF(BN24&gt;BN26,1,0)+IF(BN24&gt;BN27,1,0)+IF(BN24&gt;BN22,1,0)+IF(BN24&gt;BN23,1,0)</f>
        <v>3</v>
      </c>
      <c r="BI24" s="37" t="str">
        <f t="shared" si="7"/>
        <v>TSG 1899 Hoffenheim</v>
      </c>
      <c r="BJ24" s="37">
        <f t="shared" ca="1" si="1"/>
        <v>0</v>
      </c>
      <c r="BK24" s="37">
        <f t="shared" ca="1" si="2"/>
        <v>0</v>
      </c>
      <c r="BL24" s="37">
        <f t="shared" ca="1" si="3"/>
        <v>0</v>
      </c>
      <c r="BM24" s="37">
        <f t="shared" ca="1" si="4"/>
        <v>0</v>
      </c>
      <c r="BN24" s="37">
        <f ca="1">$BJ24*1000000+$BM24*10000+$BK24+0.4</f>
        <v>0.4</v>
      </c>
      <c r="BO24" s="37"/>
      <c r="BP24" s="37"/>
      <c r="BQ24" s="35"/>
      <c r="BR24" s="35"/>
      <c r="BS24" s="35"/>
      <c r="BT24" s="35"/>
      <c r="BU24" s="35"/>
      <c r="BV24" s="35"/>
      <c r="BW24" s="35"/>
      <c r="BX24" s="35"/>
      <c r="BY24" s="35"/>
      <c r="BZ24" s="35"/>
      <c r="CA24" s="35"/>
      <c r="CB24" s="35"/>
      <c r="CC24" s="35"/>
      <c r="CD24" s="35"/>
      <c r="CE24" s="35"/>
      <c r="CF24" s="35"/>
    </row>
    <row r="25" spans="1:84" ht="15.75" x14ac:dyDescent="0.25">
      <c r="A25" s="7"/>
      <c r="B25" s="88">
        <v>1</v>
      </c>
      <c r="C25" s="79"/>
      <c r="D25" s="81">
        <f t="shared" ref="D25:D36" si="8">D24+$Y$9+$AP$9</f>
        <v>0.63749999999999984</v>
      </c>
      <c r="E25" s="79"/>
      <c r="F25" s="79"/>
      <c r="G25" s="79"/>
      <c r="H25" s="79"/>
      <c r="I25" s="79" t="str">
        <f>N13</f>
        <v>TSV 1860 München</v>
      </c>
      <c r="J25" s="79"/>
      <c r="K25" s="79"/>
      <c r="L25" s="79"/>
      <c r="M25" s="79"/>
      <c r="N25" s="79"/>
      <c r="O25" s="79"/>
      <c r="P25" s="79"/>
      <c r="Q25" s="79"/>
      <c r="R25" s="79"/>
      <c r="S25" s="79"/>
      <c r="T25" s="79"/>
      <c r="U25" s="79"/>
      <c r="V25" s="79"/>
      <c r="W25" s="79"/>
      <c r="X25" s="79"/>
      <c r="Y25" s="14" t="s">
        <v>29</v>
      </c>
      <c r="Z25" s="79" t="str">
        <f>N15</f>
        <v>TSG 1899 Hoffenheim</v>
      </c>
      <c r="AA25" s="79"/>
      <c r="AB25" s="79"/>
      <c r="AC25" s="79"/>
      <c r="AD25" s="79"/>
      <c r="AE25" s="79"/>
      <c r="AF25" s="79"/>
      <c r="AG25" s="79"/>
      <c r="AH25" s="79"/>
      <c r="AI25" s="79"/>
      <c r="AJ25" s="79"/>
      <c r="AK25" s="79"/>
      <c r="AL25" s="79"/>
      <c r="AM25" s="79"/>
      <c r="AN25" s="79"/>
      <c r="AO25" s="79"/>
      <c r="AP25" s="79"/>
      <c r="AQ25" s="79"/>
      <c r="AR25" s="14" t="s">
        <v>28</v>
      </c>
      <c r="AS25" s="79"/>
      <c r="AT25" s="79"/>
      <c r="AU25" s="79"/>
      <c r="AV25" s="79"/>
      <c r="AW25" s="80"/>
      <c r="AX25" s="7"/>
      <c r="BC25">
        <f t="shared" si="5"/>
        <v>0</v>
      </c>
      <c r="BE25" s="36">
        <f t="shared" si="6"/>
        <v>0</v>
      </c>
      <c r="BF25" s="36"/>
      <c r="BG25" s="37">
        <f t="shared" ca="1" si="0"/>
        <v>4</v>
      </c>
      <c r="BH25" s="37">
        <f ca="1">IF(BN25&gt;BN26,1,0)+IF(BN25&gt;BN27,1,0)+IF(BN25&gt;BN22,1,0)+IF(BN25&gt;BN23,1,0)+IF(BN25&gt;BN24,1,0)</f>
        <v>2</v>
      </c>
      <c r="BI25" s="37" t="str">
        <f t="shared" si="7"/>
        <v>1. FC Nürnberg</v>
      </c>
      <c r="BJ25" s="37">
        <f t="shared" ca="1" si="1"/>
        <v>0</v>
      </c>
      <c r="BK25" s="37">
        <f t="shared" ca="1" si="2"/>
        <v>0</v>
      </c>
      <c r="BL25" s="37">
        <f t="shared" ca="1" si="3"/>
        <v>0</v>
      </c>
      <c r="BM25" s="37">
        <f t="shared" ca="1" si="4"/>
        <v>0</v>
      </c>
      <c r="BN25" s="37">
        <f ca="1">$BJ25*1000000+$BM25*10000+$BK25+0.3</f>
        <v>0.3</v>
      </c>
      <c r="BO25" s="37"/>
      <c r="BP25" s="37"/>
      <c r="BQ25" s="35"/>
      <c r="BR25" s="35"/>
      <c r="BS25" s="35"/>
      <c r="BT25" s="35"/>
      <c r="BU25" s="35"/>
      <c r="BV25" s="35"/>
      <c r="BW25" s="35"/>
      <c r="BX25" s="35"/>
      <c r="BY25" s="35"/>
      <c r="BZ25" s="35"/>
      <c r="CA25" s="35"/>
      <c r="CB25" s="35"/>
      <c r="CC25" s="35"/>
      <c r="CD25" s="35"/>
      <c r="CE25" s="35"/>
      <c r="CF25" s="35"/>
    </row>
    <row r="26" spans="1:84" ht="15.75" x14ac:dyDescent="0.25">
      <c r="A26" s="7"/>
      <c r="B26" s="72">
        <v>1</v>
      </c>
      <c r="C26" s="61"/>
      <c r="D26" s="82">
        <f t="shared" si="8"/>
        <v>0.64861111111111092</v>
      </c>
      <c r="E26" s="61"/>
      <c r="F26" s="61"/>
      <c r="G26" s="61"/>
      <c r="H26" s="61"/>
      <c r="I26" s="61" t="str">
        <f>N14</f>
        <v>FV Löchgau</v>
      </c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10" t="s">
        <v>29</v>
      </c>
      <c r="Z26" s="61" t="str">
        <f>N17</f>
        <v>TSF Ditzingen</v>
      </c>
      <c r="AA26" s="61"/>
      <c r="AB26" s="61"/>
      <c r="AC26" s="61"/>
      <c r="AD26" s="61"/>
      <c r="AE26" s="61"/>
      <c r="AF26" s="61"/>
      <c r="AG26" s="61"/>
      <c r="AH26" s="61"/>
      <c r="AI26" s="61"/>
      <c r="AJ26" s="61"/>
      <c r="AK26" s="61"/>
      <c r="AL26" s="61"/>
      <c r="AM26" s="61"/>
      <c r="AN26" s="61"/>
      <c r="AO26" s="61"/>
      <c r="AP26" s="61"/>
      <c r="AQ26" s="61"/>
      <c r="AR26" s="10" t="s">
        <v>28</v>
      </c>
      <c r="AS26" s="61"/>
      <c r="AT26" s="61"/>
      <c r="AU26" s="61"/>
      <c r="AV26" s="61"/>
      <c r="AW26" s="69"/>
      <c r="AX26" s="7"/>
      <c r="BC26">
        <f t="shared" si="5"/>
        <v>0</v>
      </c>
      <c r="BE26" s="36">
        <f t="shared" si="6"/>
        <v>0</v>
      </c>
      <c r="BF26" s="36"/>
      <c r="BG26" s="37">
        <f t="shared" ca="1" si="0"/>
        <v>5</v>
      </c>
      <c r="BH26" s="37">
        <f ca="1">IF(BN26&gt;BN27,1,0)+IF(BN26&gt;BN22,1,0)+IF(BN26&gt;BN23,1,0)+IF(BN26&gt;BN24,1,0)+IF(BN26&gt;BN25,1,0)</f>
        <v>1</v>
      </c>
      <c r="BI26" s="37" t="str">
        <f t="shared" si="7"/>
        <v>TSF Ditzingen</v>
      </c>
      <c r="BJ26" s="37">
        <f t="shared" ca="1" si="1"/>
        <v>0</v>
      </c>
      <c r="BK26" s="37">
        <f t="shared" ca="1" si="2"/>
        <v>0</v>
      </c>
      <c r="BL26" s="37">
        <f t="shared" ca="1" si="3"/>
        <v>0</v>
      </c>
      <c r="BM26" s="37">
        <f t="shared" ca="1" si="4"/>
        <v>0</v>
      </c>
      <c r="BN26" s="37">
        <f ca="1">$BJ26*1000000+$BM26*10000+$BK26+0.2</f>
        <v>0.2</v>
      </c>
      <c r="BO26" s="37"/>
      <c r="BP26" s="37"/>
      <c r="BQ26" s="35"/>
      <c r="BR26" s="35"/>
      <c r="BS26" s="35"/>
      <c r="BT26" s="35"/>
      <c r="BU26" s="35"/>
      <c r="BV26" s="35"/>
      <c r="BW26" s="35"/>
      <c r="BX26" s="35"/>
      <c r="BY26" s="35"/>
      <c r="BZ26" s="35"/>
      <c r="CA26" s="35"/>
      <c r="CB26" s="35"/>
      <c r="CC26" s="35"/>
      <c r="CD26" s="35"/>
      <c r="CE26" s="35"/>
      <c r="CF26" s="35"/>
    </row>
    <row r="27" spans="1:84" ht="16.5" thickBot="1" x14ac:dyDescent="0.3">
      <c r="A27" s="7"/>
      <c r="B27" s="73">
        <v>1</v>
      </c>
      <c r="C27" s="65"/>
      <c r="D27" s="87">
        <f t="shared" si="8"/>
        <v>0.65972222222222199</v>
      </c>
      <c r="E27" s="65"/>
      <c r="F27" s="65"/>
      <c r="G27" s="65"/>
      <c r="H27" s="65"/>
      <c r="I27" s="65" t="str">
        <f>N16</f>
        <v>1. FC Nürnberg</v>
      </c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5"/>
      <c r="X27" s="65"/>
      <c r="Y27" s="12" t="s">
        <v>29</v>
      </c>
      <c r="Z27" s="65" t="str">
        <f>N18</f>
        <v>SV Vaihingen</v>
      </c>
      <c r="AA27" s="65"/>
      <c r="AB27" s="65"/>
      <c r="AC27" s="65"/>
      <c r="AD27" s="65"/>
      <c r="AE27" s="65"/>
      <c r="AF27" s="65"/>
      <c r="AG27" s="65"/>
      <c r="AH27" s="65"/>
      <c r="AI27" s="65"/>
      <c r="AJ27" s="65"/>
      <c r="AK27" s="65"/>
      <c r="AL27" s="65"/>
      <c r="AM27" s="65"/>
      <c r="AN27" s="65"/>
      <c r="AO27" s="65"/>
      <c r="AP27" s="65"/>
      <c r="AQ27" s="65"/>
      <c r="AR27" s="12" t="s">
        <v>28</v>
      </c>
      <c r="AS27" s="65"/>
      <c r="AT27" s="65"/>
      <c r="AU27" s="65"/>
      <c r="AV27" s="65"/>
      <c r="AW27" s="78"/>
      <c r="AX27" s="7"/>
      <c r="BC27">
        <f t="shared" si="5"/>
        <v>0</v>
      </c>
      <c r="BE27" s="36">
        <f t="shared" si="6"/>
        <v>0</v>
      </c>
      <c r="BF27" s="36"/>
      <c r="BG27" s="37">
        <f t="shared" ca="1" si="0"/>
        <v>6</v>
      </c>
      <c r="BH27" s="37">
        <f ca="1">IF(BN27&gt;BN22,1,0)+IF(BN27&gt;BN23,1,0)+IF(BN27&gt;BN24,1,0)+IF(BN27&gt;BN25,1,0)+IF(BN27&gt;BN26,1,0)</f>
        <v>0</v>
      </c>
      <c r="BI27" s="37" t="str">
        <f t="shared" si="7"/>
        <v>SV Vaihingen</v>
      </c>
      <c r="BJ27" s="37">
        <f t="shared" ca="1" si="1"/>
        <v>0</v>
      </c>
      <c r="BK27" s="37">
        <f t="shared" ca="1" si="2"/>
        <v>0</v>
      </c>
      <c r="BL27" s="37">
        <f t="shared" ca="1" si="3"/>
        <v>0</v>
      </c>
      <c r="BM27" s="37">
        <f t="shared" ca="1" si="4"/>
        <v>0</v>
      </c>
      <c r="BN27" s="37">
        <f ca="1">$BJ27*1000000+$BM27*10000+$BK27+0.1</f>
        <v>0.1</v>
      </c>
      <c r="BO27" s="37"/>
      <c r="BP27" s="37"/>
      <c r="BQ27" s="35"/>
      <c r="BR27" s="35"/>
      <c r="BS27" s="35"/>
      <c r="BT27" s="35"/>
      <c r="BU27" s="35"/>
      <c r="BV27" s="35"/>
      <c r="BW27" s="35"/>
      <c r="BX27" s="35"/>
      <c r="BY27" s="35"/>
      <c r="BZ27" s="35"/>
      <c r="CA27" s="35"/>
      <c r="CB27" s="35"/>
      <c r="CC27" s="35"/>
      <c r="CD27" s="35"/>
      <c r="CE27" s="35"/>
      <c r="CF27" s="35"/>
    </row>
    <row r="28" spans="1:84" ht="15.75" x14ac:dyDescent="0.25">
      <c r="A28" s="7"/>
      <c r="B28" s="88">
        <v>1</v>
      </c>
      <c r="C28" s="79"/>
      <c r="D28" s="81">
        <f t="shared" si="8"/>
        <v>0.67083333333333306</v>
      </c>
      <c r="E28" s="79"/>
      <c r="F28" s="79"/>
      <c r="G28" s="79"/>
      <c r="H28" s="79"/>
      <c r="I28" s="79" t="str">
        <f>N17</f>
        <v>TSF Ditzingen</v>
      </c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79"/>
      <c r="W28" s="79"/>
      <c r="X28" s="79"/>
      <c r="Y28" s="14" t="s">
        <v>29</v>
      </c>
      <c r="Z28" s="79" t="str">
        <f>N13</f>
        <v>TSV 1860 München</v>
      </c>
      <c r="AA28" s="79"/>
      <c r="AB28" s="79"/>
      <c r="AC28" s="79"/>
      <c r="AD28" s="79"/>
      <c r="AE28" s="79"/>
      <c r="AF28" s="79"/>
      <c r="AG28" s="79"/>
      <c r="AH28" s="79"/>
      <c r="AI28" s="79"/>
      <c r="AJ28" s="79"/>
      <c r="AK28" s="79"/>
      <c r="AL28" s="79"/>
      <c r="AM28" s="79"/>
      <c r="AN28" s="79"/>
      <c r="AO28" s="79"/>
      <c r="AP28" s="79"/>
      <c r="AQ28" s="79"/>
      <c r="AR28" s="14" t="s">
        <v>28</v>
      </c>
      <c r="AS28" s="79"/>
      <c r="AT28" s="79"/>
      <c r="AU28" s="79"/>
      <c r="AV28" s="79"/>
      <c r="AW28" s="80"/>
      <c r="AX28" s="7"/>
      <c r="BC28">
        <f t="shared" si="5"/>
        <v>0</v>
      </c>
      <c r="BE28" s="36">
        <f t="shared" si="6"/>
        <v>0</v>
      </c>
      <c r="BF28" s="36"/>
      <c r="BG28" s="36"/>
      <c r="BH28" s="36"/>
      <c r="BI28" s="36"/>
      <c r="BJ28" s="36"/>
      <c r="BK28" s="36"/>
      <c r="BL28" s="36"/>
      <c r="BM28" s="36"/>
      <c r="BN28" s="36"/>
      <c r="BO28" s="36"/>
      <c r="BP28" s="36"/>
    </row>
    <row r="29" spans="1:84" ht="15.75" x14ac:dyDescent="0.25">
      <c r="A29" s="7"/>
      <c r="B29" s="72">
        <v>1</v>
      </c>
      <c r="C29" s="61"/>
      <c r="D29" s="82">
        <f t="shared" si="8"/>
        <v>0.68194444444444413</v>
      </c>
      <c r="E29" s="61"/>
      <c r="F29" s="61"/>
      <c r="G29" s="61"/>
      <c r="H29" s="61"/>
      <c r="I29" s="61" t="str">
        <f>N14</f>
        <v>FV Löchgau</v>
      </c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10" t="s">
        <v>29</v>
      </c>
      <c r="Z29" s="61" t="str">
        <f>N16</f>
        <v>1. FC Nürnberg</v>
      </c>
      <c r="AA29" s="61"/>
      <c r="AB29" s="61"/>
      <c r="AC29" s="61"/>
      <c r="AD29" s="61"/>
      <c r="AE29" s="61"/>
      <c r="AF29" s="61"/>
      <c r="AG29" s="61"/>
      <c r="AH29" s="61"/>
      <c r="AI29" s="61"/>
      <c r="AJ29" s="61"/>
      <c r="AK29" s="61"/>
      <c r="AL29" s="61"/>
      <c r="AM29" s="61"/>
      <c r="AN29" s="61"/>
      <c r="AO29" s="61"/>
      <c r="AP29" s="61"/>
      <c r="AQ29" s="61"/>
      <c r="AR29" s="10" t="s">
        <v>28</v>
      </c>
      <c r="AS29" s="61"/>
      <c r="AT29" s="61"/>
      <c r="AU29" s="61"/>
      <c r="AV29" s="61"/>
      <c r="AW29" s="69"/>
      <c r="AX29" s="7"/>
      <c r="BC29">
        <f t="shared" si="5"/>
        <v>0</v>
      </c>
      <c r="BE29" s="36">
        <f t="shared" si="6"/>
        <v>0</v>
      </c>
      <c r="BF29" s="36"/>
      <c r="BG29" s="36"/>
      <c r="BH29" s="36"/>
      <c r="BI29" s="36"/>
      <c r="BJ29" s="36"/>
      <c r="BK29" s="36"/>
      <c r="BL29" s="36"/>
      <c r="BM29" s="36"/>
      <c r="BN29" s="36"/>
      <c r="BO29" s="36"/>
      <c r="BP29" s="36"/>
    </row>
    <row r="30" spans="1:84" ht="16.5" thickBot="1" x14ac:dyDescent="0.3">
      <c r="A30" s="7"/>
      <c r="B30" s="73">
        <v>1</v>
      </c>
      <c r="C30" s="65"/>
      <c r="D30" s="87">
        <f t="shared" si="8"/>
        <v>0.6930555555555552</v>
      </c>
      <c r="E30" s="65"/>
      <c r="F30" s="65"/>
      <c r="G30" s="65"/>
      <c r="H30" s="65"/>
      <c r="I30" s="65" t="str">
        <f>N18</f>
        <v>SV Vaihingen</v>
      </c>
      <c r="J30" s="65"/>
      <c r="K30" s="65"/>
      <c r="L30" s="65"/>
      <c r="M30" s="65"/>
      <c r="N30" s="65"/>
      <c r="O30" s="65"/>
      <c r="P30" s="65"/>
      <c r="Q30" s="65"/>
      <c r="R30" s="65"/>
      <c r="S30" s="65"/>
      <c r="T30" s="65"/>
      <c r="U30" s="65"/>
      <c r="V30" s="65"/>
      <c r="W30" s="65"/>
      <c r="X30" s="65"/>
      <c r="Y30" s="12" t="s">
        <v>29</v>
      </c>
      <c r="Z30" s="65" t="str">
        <f>N15</f>
        <v>TSG 1899 Hoffenheim</v>
      </c>
      <c r="AA30" s="65"/>
      <c r="AB30" s="65"/>
      <c r="AC30" s="65"/>
      <c r="AD30" s="65"/>
      <c r="AE30" s="65"/>
      <c r="AF30" s="65"/>
      <c r="AG30" s="65"/>
      <c r="AH30" s="65"/>
      <c r="AI30" s="65"/>
      <c r="AJ30" s="65"/>
      <c r="AK30" s="65"/>
      <c r="AL30" s="65"/>
      <c r="AM30" s="65"/>
      <c r="AN30" s="65"/>
      <c r="AO30" s="65"/>
      <c r="AP30" s="65"/>
      <c r="AQ30" s="65"/>
      <c r="AR30" s="12" t="s">
        <v>28</v>
      </c>
      <c r="AS30" s="65"/>
      <c r="AT30" s="65"/>
      <c r="AU30" s="65"/>
      <c r="AV30" s="65"/>
      <c r="AW30" s="78"/>
      <c r="AX30" s="7"/>
      <c r="BC30">
        <f t="shared" si="5"/>
        <v>0</v>
      </c>
      <c r="BE30" s="36">
        <f t="shared" si="6"/>
        <v>0</v>
      </c>
      <c r="BF30" s="36"/>
      <c r="BG30" s="36"/>
      <c r="BH30" s="36"/>
      <c r="BI30" s="36"/>
      <c r="BJ30" s="36"/>
      <c r="BK30" s="36"/>
      <c r="BL30" s="36"/>
      <c r="BM30" s="36"/>
      <c r="BN30" s="36"/>
      <c r="BO30" s="36"/>
      <c r="BP30" s="36"/>
    </row>
    <row r="31" spans="1:84" ht="15.75" x14ac:dyDescent="0.25">
      <c r="A31" s="7"/>
      <c r="B31" s="88">
        <v>1</v>
      </c>
      <c r="C31" s="79"/>
      <c r="D31" s="81">
        <f t="shared" si="8"/>
        <v>0.70416666666666627</v>
      </c>
      <c r="E31" s="79"/>
      <c r="F31" s="79"/>
      <c r="G31" s="79"/>
      <c r="H31" s="79"/>
      <c r="I31" s="79" t="str">
        <f>N13</f>
        <v>TSV 1860 München</v>
      </c>
      <c r="J31" s="79"/>
      <c r="K31" s="79"/>
      <c r="L31" s="79"/>
      <c r="M31" s="79"/>
      <c r="N31" s="79"/>
      <c r="O31" s="79"/>
      <c r="P31" s="79"/>
      <c r="Q31" s="79"/>
      <c r="R31" s="79"/>
      <c r="S31" s="79"/>
      <c r="T31" s="79"/>
      <c r="U31" s="79"/>
      <c r="V31" s="79"/>
      <c r="W31" s="79"/>
      <c r="X31" s="79"/>
      <c r="Y31" s="14" t="s">
        <v>29</v>
      </c>
      <c r="Z31" s="79" t="str">
        <f>N16</f>
        <v>1. FC Nürnberg</v>
      </c>
      <c r="AA31" s="79"/>
      <c r="AB31" s="79"/>
      <c r="AC31" s="79"/>
      <c r="AD31" s="79"/>
      <c r="AE31" s="79"/>
      <c r="AF31" s="79"/>
      <c r="AG31" s="79"/>
      <c r="AH31" s="79"/>
      <c r="AI31" s="79"/>
      <c r="AJ31" s="79"/>
      <c r="AK31" s="79"/>
      <c r="AL31" s="79"/>
      <c r="AM31" s="79"/>
      <c r="AN31" s="79"/>
      <c r="AO31" s="79"/>
      <c r="AP31" s="79"/>
      <c r="AQ31" s="79"/>
      <c r="AR31" s="14" t="s">
        <v>28</v>
      </c>
      <c r="AS31" s="79"/>
      <c r="AT31" s="79"/>
      <c r="AU31" s="79"/>
      <c r="AV31" s="79"/>
      <c r="AW31" s="80"/>
      <c r="AX31" s="7"/>
      <c r="BC31">
        <f t="shared" si="5"/>
        <v>0</v>
      </c>
      <c r="BE31" s="36">
        <f t="shared" si="6"/>
        <v>0</v>
      </c>
      <c r="BF31" s="36"/>
      <c r="BG31" s="36"/>
      <c r="BH31" s="36"/>
      <c r="BI31" s="36"/>
      <c r="BJ31" s="36"/>
      <c r="BK31" s="36"/>
      <c r="BL31" s="36"/>
      <c r="BM31" s="36"/>
      <c r="BN31" s="36"/>
      <c r="BO31" s="36"/>
      <c r="BP31" s="36"/>
    </row>
    <row r="32" spans="1:84" ht="15.75" x14ac:dyDescent="0.25">
      <c r="A32" s="7"/>
      <c r="B32" s="72">
        <v>1</v>
      </c>
      <c r="C32" s="61"/>
      <c r="D32" s="82">
        <f t="shared" si="8"/>
        <v>0.71527777777777735</v>
      </c>
      <c r="E32" s="61"/>
      <c r="F32" s="61"/>
      <c r="G32" s="61"/>
      <c r="H32" s="61"/>
      <c r="I32" s="61" t="str">
        <f>N18</f>
        <v>SV Vaihingen</v>
      </c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10" t="s">
        <v>29</v>
      </c>
      <c r="Z32" s="61" t="str">
        <f>N14</f>
        <v>FV Löchgau</v>
      </c>
      <c r="AA32" s="61"/>
      <c r="AB32" s="61"/>
      <c r="AC32" s="61"/>
      <c r="AD32" s="61"/>
      <c r="AE32" s="61"/>
      <c r="AF32" s="61"/>
      <c r="AG32" s="61"/>
      <c r="AH32" s="61"/>
      <c r="AI32" s="61"/>
      <c r="AJ32" s="61"/>
      <c r="AK32" s="61"/>
      <c r="AL32" s="61"/>
      <c r="AM32" s="61"/>
      <c r="AN32" s="61"/>
      <c r="AO32" s="61"/>
      <c r="AP32" s="61"/>
      <c r="AQ32" s="61"/>
      <c r="AR32" s="10" t="s">
        <v>28</v>
      </c>
      <c r="AS32" s="61"/>
      <c r="AT32" s="61"/>
      <c r="AU32" s="61"/>
      <c r="AV32" s="61"/>
      <c r="AW32" s="69"/>
      <c r="AX32" s="7"/>
      <c r="BC32">
        <f t="shared" si="5"/>
        <v>0</v>
      </c>
      <c r="BE32" s="36">
        <f t="shared" si="6"/>
        <v>0</v>
      </c>
      <c r="BF32" s="36"/>
      <c r="BG32" s="36"/>
      <c r="BH32" s="36"/>
      <c r="BI32" s="36"/>
      <c r="BJ32" s="36"/>
      <c r="BK32" s="36"/>
      <c r="BL32" s="36"/>
      <c r="BM32" s="36"/>
      <c r="BN32" s="36"/>
      <c r="BO32" s="36"/>
      <c r="BP32" s="36"/>
    </row>
    <row r="33" spans="1:68" ht="16.5" thickBot="1" x14ac:dyDescent="0.3">
      <c r="A33" s="7"/>
      <c r="B33" s="73">
        <v>1</v>
      </c>
      <c r="C33" s="65"/>
      <c r="D33" s="87">
        <f t="shared" si="8"/>
        <v>0.72638888888888842</v>
      </c>
      <c r="E33" s="65"/>
      <c r="F33" s="65"/>
      <c r="G33" s="65"/>
      <c r="H33" s="65"/>
      <c r="I33" s="65" t="str">
        <f>N15</f>
        <v>TSG 1899 Hoffenheim</v>
      </c>
      <c r="J33" s="65"/>
      <c r="K33" s="65"/>
      <c r="L33" s="65"/>
      <c r="M33" s="65"/>
      <c r="N33" s="65"/>
      <c r="O33" s="65"/>
      <c r="P33" s="65"/>
      <c r="Q33" s="65"/>
      <c r="R33" s="65"/>
      <c r="S33" s="65"/>
      <c r="T33" s="65"/>
      <c r="U33" s="65"/>
      <c r="V33" s="65"/>
      <c r="W33" s="65"/>
      <c r="X33" s="65"/>
      <c r="Y33" s="12" t="s">
        <v>29</v>
      </c>
      <c r="Z33" s="65" t="str">
        <f>N17</f>
        <v>TSF Ditzingen</v>
      </c>
      <c r="AA33" s="65"/>
      <c r="AB33" s="65"/>
      <c r="AC33" s="65"/>
      <c r="AD33" s="65"/>
      <c r="AE33" s="65"/>
      <c r="AF33" s="65"/>
      <c r="AG33" s="65"/>
      <c r="AH33" s="65"/>
      <c r="AI33" s="65"/>
      <c r="AJ33" s="65"/>
      <c r="AK33" s="65"/>
      <c r="AL33" s="65"/>
      <c r="AM33" s="65"/>
      <c r="AN33" s="65"/>
      <c r="AO33" s="65"/>
      <c r="AP33" s="65"/>
      <c r="AQ33" s="65"/>
      <c r="AR33" s="12" t="s">
        <v>28</v>
      </c>
      <c r="AS33" s="65"/>
      <c r="AT33" s="65"/>
      <c r="AU33" s="65"/>
      <c r="AV33" s="65"/>
      <c r="AW33" s="78"/>
      <c r="AX33" s="7"/>
      <c r="BC33">
        <f t="shared" si="5"/>
        <v>0</v>
      </c>
      <c r="BE33" s="36">
        <f t="shared" si="6"/>
        <v>0</v>
      </c>
      <c r="BF33" s="36"/>
      <c r="BG33" s="36"/>
      <c r="BH33" s="36"/>
      <c r="BI33" s="36"/>
      <c r="BJ33" s="36"/>
      <c r="BK33" s="36"/>
      <c r="BL33" s="36"/>
      <c r="BM33" s="36"/>
      <c r="BN33" s="36"/>
      <c r="BO33" s="36"/>
      <c r="BP33" s="36"/>
    </row>
    <row r="34" spans="1:68" ht="15.75" x14ac:dyDescent="0.25">
      <c r="A34" s="7"/>
      <c r="B34" s="88">
        <v>1</v>
      </c>
      <c r="C34" s="79"/>
      <c r="D34" s="81">
        <f t="shared" si="8"/>
        <v>0.73749999999999949</v>
      </c>
      <c r="E34" s="79"/>
      <c r="F34" s="79"/>
      <c r="G34" s="79"/>
      <c r="H34" s="79"/>
      <c r="I34" s="79" t="str">
        <f>N18</f>
        <v>SV Vaihingen</v>
      </c>
      <c r="J34" s="79"/>
      <c r="K34" s="79"/>
      <c r="L34" s="79"/>
      <c r="M34" s="79"/>
      <c r="N34" s="79"/>
      <c r="O34" s="79"/>
      <c r="P34" s="79"/>
      <c r="Q34" s="79"/>
      <c r="R34" s="79"/>
      <c r="S34" s="79"/>
      <c r="T34" s="79"/>
      <c r="U34" s="79"/>
      <c r="V34" s="79"/>
      <c r="W34" s="79"/>
      <c r="X34" s="79"/>
      <c r="Y34" s="14" t="s">
        <v>29</v>
      </c>
      <c r="Z34" s="79" t="str">
        <f>N13</f>
        <v>TSV 1860 München</v>
      </c>
      <c r="AA34" s="79"/>
      <c r="AB34" s="79"/>
      <c r="AC34" s="79"/>
      <c r="AD34" s="79"/>
      <c r="AE34" s="79"/>
      <c r="AF34" s="79"/>
      <c r="AG34" s="79"/>
      <c r="AH34" s="79"/>
      <c r="AI34" s="79"/>
      <c r="AJ34" s="79"/>
      <c r="AK34" s="79"/>
      <c r="AL34" s="79"/>
      <c r="AM34" s="79"/>
      <c r="AN34" s="79"/>
      <c r="AO34" s="79"/>
      <c r="AP34" s="79"/>
      <c r="AQ34" s="79"/>
      <c r="AR34" s="14" t="s">
        <v>28</v>
      </c>
      <c r="AS34" s="79"/>
      <c r="AT34" s="79"/>
      <c r="AU34" s="79"/>
      <c r="AV34" s="79"/>
      <c r="AW34" s="80"/>
      <c r="AX34" s="7"/>
      <c r="BC34">
        <f t="shared" si="5"/>
        <v>0</v>
      </c>
      <c r="BE34" s="36">
        <f t="shared" si="6"/>
        <v>0</v>
      </c>
      <c r="BF34" s="36"/>
      <c r="BG34" s="36"/>
      <c r="BH34" s="36"/>
      <c r="BI34" s="36"/>
      <c r="BJ34" s="36"/>
      <c r="BK34" s="36"/>
      <c r="BL34" s="36"/>
      <c r="BM34" s="36"/>
      <c r="BN34" s="36"/>
      <c r="BO34" s="36"/>
      <c r="BP34" s="36"/>
    </row>
    <row r="35" spans="1:68" ht="15.75" x14ac:dyDescent="0.25">
      <c r="A35" s="7"/>
      <c r="B35" s="72">
        <v>1</v>
      </c>
      <c r="C35" s="61"/>
      <c r="D35" s="82">
        <f t="shared" si="8"/>
        <v>0.74861111111111056</v>
      </c>
      <c r="E35" s="61"/>
      <c r="F35" s="61"/>
      <c r="G35" s="61"/>
      <c r="H35" s="61"/>
      <c r="I35" s="61" t="str">
        <f>N14</f>
        <v>FV Löchgau</v>
      </c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10" t="s">
        <v>29</v>
      </c>
      <c r="Z35" s="61" t="str">
        <f>N15</f>
        <v>TSG 1899 Hoffenheim</v>
      </c>
      <c r="AA35" s="61"/>
      <c r="AB35" s="61"/>
      <c r="AC35" s="61"/>
      <c r="AD35" s="61"/>
      <c r="AE35" s="61"/>
      <c r="AF35" s="61"/>
      <c r="AG35" s="61"/>
      <c r="AH35" s="61"/>
      <c r="AI35" s="61"/>
      <c r="AJ35" s="61"/>
      <c r="AK35" s="61"/>
      <c r="AL35" s="61"/>
      <c r="AM35" s="61"/>
      <c r="AN35" s="61"/>
      <c r="AO35" s="61"/>
      <c r="AP35" s="61"/>
      <c r="AQ35" s="61"/>
      <c r="AR35" s="10" t="s">
        <v>28</v>
      </c>
      <c r="AS35" s="61"/>
      <c r="AT35" s="61"/>
      <c r="AU35" s="61"/>
      <c r="AV35" s="61"/>
      <c r="AW35" s="69"/>
      <c r="AX35" s="7"/>
      <c r="BC35">
        <f t="shared" si="5"/>
        <v>0</v>
      </c>
      <c r="BE35" s="36">
        <f t="shared" si="6"/>
        <v>0</v>
      </c>
      <c r="BF35" s="36"/>
      <c r="BG35" s="36"/>
      <c r="BH35" s="36"/>
      <c r="BI35" s="36"/>
      <c r="BJ35" s="36"/>
      <c r="BK35" s="36"/>
      <c r="BL35" s="36"/>
      <c r="BM35" s="36"/>
      <c r="BN35" s="36"/>
      <c r="BO35" s="36"/>
      <c r="BP35" s="36"/>
    </row>
    <row r="36" spans="1:68" ht="16.5" thickBot="1" x14ac:dyDescent="0.3">
      <c r="A36" s="7"/>
      <c r="B36" s="73">
        <v>1</v>
      </c>
      <c r="C36" s="65"/>
      <c r="D36" s="87">
        <f t="shared" si="8"/>
        <v>0.75972222222222163</v>
      </c>
      <c r="E36" s="65"/>
      <c r="F36" s="65"/>
      <c r="G36" s="65"/>
      <c r="H36" s="65"/>
      <c r="I36" s="65" t="str">
        <f>N16</f>
        <v>1. FC Nürnberg</v>
      </c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5"/>
      <c r="U36" s="65"/>
      <c r="V36" s="65"/>
      <c r="W36" s="65"/>
      <c r="X36" s="65"/>
      <c r="Y36" s="12" t="s">
        <v>29</v>
      </c>
      <c r="Z36" s="65" t="str">
        <f>N17</f>
        <v>TSF Ditzingen</v>
      </c>
      <c r="AA36" s="65"/>
      <c r="AB36" s="65"/>
      <c r="AC36" s="65"/>
      <c r="AD36" s="65"/>
      <c r="AE36" s="65"/>
      <c r="AF36" s="65"/>
      <c r="AG36" s="65"/>
      <c r="AH36" s="65"/>
      <c r="AI36" s="65"/>
      <c r="AJ36" s="65"/>
      <c r="AK36" s="65"/>
      <c r="AL36" s="65"/>
      <c r="AM36" s="65"/>
      <c r="AN36" s="65"/>
      <c r="AO36" s="65"/>
      <c r="AP36" s="65"/>
      <c r="AQ36" s="65"/>
      <c r="AR36" s="12" t="s">
        <v>28</v>
      </c>
      <c r="AS36" s="65"/>
      <c r="AT36" s="65"/>
      <c r="AU36" s="65"/>
      <c r="AV36" s="65"/>
      <c r="AW36" s="78"/>
      <c r="AX36" s="7"/>
      <c r="BC36">
        <f t="shared" si="5"/>
        <v>0</v>
      </c>
      <c r="BE36" s="36">
        <f t="shared" si="6"/>
        <v>0</v>
      </c>
      <c r="BF36" s="36"/>
      <c r="BG36" s="36"/>
      <c r="BH36" s="36"/>
      <c r="BI36" s="36"/>
      <c r="BJ36" s="36"/>
      <c r="BK36" s="36"/>
      <c r="BL36" s="36"/>
      <c r="BM36" s="36"/>
      <c r="BN36" s="36"/>
      <c r="BO36" s="36"/>
      <c r="BP36" s="36"/>
    </row>
    <row r="37" spans="1:68" ht="15.75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BH37" s="36"/>
      <c r="BI37" s="36"/>
      <c r="BJ37" s="36"/>
      <c r="BK37" s="36"/>
      <c r="BL37" s="36"/>
      <c r="BM37" s="36"/>
      <c r="BN37" s="36"/>
    </row>
    <row r="38" spans="1:68" ht="16.5" thickBot="1" x14ac:dyDescent="0.3">
      <c r="A38" s="7"/>
      <c r="B38" s="9" t="s">
        <v>30</v>
      </c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BH38" s="36"/>
      <c r="BI38" s="36"/>
      <c r="BJ38" s="36"/>
      <c r="BK38" s="36"/>
      <c r="BL38" s="36"/>
      <c r="BM38" s="36"/>
      <c r="BN38" s="36"/>
    </row>
    <row r="39" spans="1:68" ht="15.75" x14ac:dyDescent="0.25">
      <c r="A39" s="8"/>
      <c r="B39" s="8"/>
      <c r="C39" s="8"/>
      <c r="D39" s="8"/>
      <c r="E39" s="8"/>
      <c r="F39" s="8"/>
      <c r="G39" s="8"/>
      <c r="H39" s="76" t="s">
        <v>34</v>
      </c>
      <c r="I39" s="77"/>
      <c r="J39" s="77"/>
      <c r="K39" s="77"/>
      <c r="L39" s="77"/>
      <c r="M39" s="77"/>
      <c r="N39" s="77"/>
      <c r="O39" s="77"/>
      <c r="P39" s="77"/>
      <c r="Q39" s="77"/>
      <c r="R39" s="77"/>
      <c r="S39" s="77"/>
      <c r="T39" s="77"/>
      <c r="U39" s="77"/>
      <c r="V39" s="77"/>
      <c r="W39" s="77"/>
      <c r="X39" s="77"/>
      <c r="Y39" s="77"/>
      <c r="Z39" s="77"/>
      <c r="AA39" s="77"/>
      <c r="AB39" s="77"/>
      <c r="AC39" s="77"/>
      <c r="AD39" s="77"/>
      <c r="AE39" s="77"/>
      <c r="AF39" s="77"/>
      <c r="AG39" s="74" t="s">
        <v>33</v>
      </c>
      <c r="AH39" s="74"/>
      <c r="AI39" s="74"/>
      <c r="AJ39" s="74" t="s">
        <v>31</v>
      </c>
      <c r="AK39" s="74"/>
      <c r="AL39" s="74"/>
      <c r="AM39" s="74"/>
      <c r="AN39" s="74"/>
      <c r="AO39" s="74" t="s">
        <v>32</v>
      </c>
      <c r="AP39" s="74"/>
      <c r="AQ39" s="75"/>
      <c r="AR39" s="8"/>
      <c r="AS39" s="8"/>
      <c r="AT39" s="8"/>
      <c r="AU39" s="8"/>
      <c r="AV39" s="8"/>
      <c r="AW39" s="8"/>
      <c r="AX39" s="8"/>
      <c r="BH39" s="36"/>
      <c r="BI39" s="36"/>
      <c r="BJ39" s="36"/>
      <c r="BK39" s="36"/>
      <c r="BL39" s="36"/>
      <c r="BM39" s="36"/>
      <c r="BN39" s="36"/>
    </row>
    <row r="40" spans="1:68" ht="15.75" x14ac:dyDescent="0.25">
      <c r="A40" s="7"/>
      <c r="B40" s="7"/>
      <c r="C40" s="7"/>
      <c r="D40" s="7"/>
      <c r="E40" s="7"/>
      <c r="F40" s="7"/>
      <c r="G40" s="7"/>
      <c r="H40" s="72" t="s">
        <v>4</v>
      </c>
      <c r="I40" s="61"/>
      <c r="J40" s="62" t="str">
        <f ca="1">VLOOKUP(5,BH22:BN27,2,FALSE)</f>
        <v>TSV 1860 München</v>
      </c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70"/>
      <c r="AG40" s="61">
        <f ca="1">VLOOKUP(5,BH22:BN27,3,FALSE)</f>
        <v>0</v>
      </c>
      <c r="AH40" s="61"/>
      <c r="AI40" s="61"/>
      <c r="AJ40" s="61">
        <f ca="1">VLOOKUP(5,BH22:BP27,4,FALSE)</f>
        <v>0</v>
      </c>
      <c r="AK40" s="61"/>
      <c r="AL40" s="10" t="s">
        <v>28</v>
      </c>
      <c r="AM40" s="61">
        <f ca="1">VLOOKUP(5,BH22:BP27,5,FALSE)</f>
        <v>0</v>
      </c>
      <c r="AN40" s="61"/>
      <c r="AO40" s="61">
        <f ca="1">AJ40-AM40</f>
        <v>0</v>
      </c>
      <c r="AP40" s="61"/>
      <c r="AQ40" s="69"/>
      <c r="AR40" s="7"/>
      <c r="AS40" s="7"/>
      <c r="AT40" s="7"/>
      <c r="AU40" s="7"/>
      <c r="AV40" s="7"/>
      <c r="AW40" s="7"/>
      <c r="AX40" s="7"/>
      <c r="BH40" s="36"/>
      <c r="BI40" s="36" t="str">
        <f ca="1">VLOOKUP(5,BH22:BN27,2,FALSE)</f>
        <v>TSV 1860 München</v>
      </c>
      <c r="BJ40" s="36"/>
      <c r="BK40" s="36"/>
      <c r="BL40" s="36"/>
      <c r="BM40" s="36"/>
      <c r="BN40" s="36"/>
    </row>
    <row r="41" spans="1:68" ht="15.75" x14ac:dyDescent="0.25">
      <c r="A41" s="7"/>
      <c r="B41" s="7"/>
      <c r="C41" s="7"/>
      <c r="D41" s="7"/>
      <c r="E41" s="7"/>
      <c r="F41" s="7"/>
      <c r="G41" s="7"/>
      <c r="H41" s="72" t="s">
        <v>5</v>
      </c>
      <c r="I41" s="61"/>
      <c r="J41" s="62" t="str">
        <f ca="1">VLOOKUP(4,BH22:BP27,2,FALSE)</f>
        <v>FV Löchgau</v>
      </c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70"/>
      <c r="AG41" s="61">
        <f ca="1">VLOOKUP(4,BH22:BP27,3,FALSE)</f>
        <v>0</v>
      </c>
      <c r="AH41" s="61"/>
      <c r="AI41" s="61"/>
      <c r="AJ41" s="61">
        <f ca="1">VLOOKUP(4,BH22:BP27,4,FALSE)</f>
        <v>0</v>
      </c>
      <c r="AK41" s="61"/>
      <c r="AL41" s="10" t="s">
        <v>28</v>
      </c>
      <c r="AM41" s="61">
        <f ca="1">VLOOKUP(4,BH22:BP27,5,FALSE)</f>
        <v>0</v>
      </c>
      <c r="AN41" s="61"/>
      <c r="AO41" s="62">
        <f t="shared" ref="AO41:AO45" ca="1" si="9">AJ41-AM41</f>
        <v>0</v>
      </c>
      <c r="AP41" s="63"/>
      <c r="AQ41" s="64"/>
      <c r="AR41" s="7"/>
      <c r="AS41" s="7"/>
      <c r="AT41" s="7"/>
      <c r="AU41" s="7"/>
      <c r="AV41" s="7"/>
      <c r="AW41" s="7"/>
      <c r="AX41" s="7"/>
      <c r="BH41" s="36"/>
      <c r="BI41" s="36" t="str">
        <f ca="1">VLOOKUP(4,BH22:BP27,2,FALSE)</f>
        <v>FV Löchgau</v>
      </c>
      <c r="BJ41" s="36"/>
      <c r="BK41" s="36"/>
      <c r="BL41" s="36"/>
      <c r="BM41" s="36"/>
      <c r="BN41" s="36"/>
    </row>
    <row r="42" spans="1:68" ht="15.75" x14ac:dyDescent="0.25">
      <c r="A42" s="7"/>
      <c r="B42" s="7"/>
      <c r="C42" s="7"/>
      <c r="D42" s="7"/>
      <c r="E42" s="7"/>
      <c r="F42" s="7"/>
      <c r="G42" s="7"/>
      <c r="H42" s="72" t="s">
        <v>6</v>
      </c>
      <c r="I42" s="61"/>
      <c r="J42" s="62" t="str">
        <f ca="1">VLOOKUP(3,BH22:BP27,2,FALSE)</f>
        <v>TSG 1899 Hoffenheim</v>
      </c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  <c r="AE42" s="63"/>
      <c r="AF42" s="70"/>
      <c r="AG42" s="61">
        <f ca="1">VLOOKUP(3,BH22:BP27,3,FALSE)</f>
        <v>0</v>
      </c>
      <c r="AH42" s="61"/>
      <c r="AI42" s="61"/>
      <c r="AJ42" s="61">
        <f ca="1">VLOOKUP(3,BH22:BP27,4,FALSE)</f>
        <v>0</v>
      </c>
      <c r="AK42" s="61"/>
      <c r="AL42" s="10" t="s">
        <v>28</v>
      </c>
      <c r="AM42" s="61">
        <f ca="1">VLOOKUP(3,BH22:BP27,5,FALSE)</f>
        <v>0</v>
      </c>
      <c r="AN42" s="61"/>
      <c r="AO42" s="62">
        <f t="shared" ca="1" si="9"/>
        <v>0</v>
      </c>
      <c r="AP42" s="63"/>
      <c r="AQ42" s="64"/>
      <c r="AR42" s="7"/>
      <c r="AS42" s="7"/>
      <c r="AT42" s="7"/>
      <c r="AU42" s="7"/>
      <c r="AV42" s="7"/>
      <c r="AW42" s="7"/>
      <c r="AX42" s="7"/>
      <c r="BH42" s="36"/>
      <c r="BI42" s="36" t="str">
        <f ca="1">VLOOKUP(3,BH22:BP27,2,FALSE)</f>
        <v>TSG 1899 Hoffenheim</v>
      </c>
      <c r="BJ42" s="36"/>
      <c r="BK42" s="36"/>
      <c r="BL42" s="36"/>
      <c r="BM42" s="36"/>
      <c r="BN42" s="36"/>
    </row>
    <row r="43" spans="1:68" ht="15.75" x14ac:dyDescent="0.25">
      <c r="A43" s="7"/>
      <c r="B43" s="7"/>
      <c r="C43" s="7"/>
      <c r="D43" s="7"/>
      <c r="E43" s="7"/>
      <c r="F43" s="7"/>
      <c r="G43" s="7"/>
      <c r="H43" s="72" t="s">
        <v>7</v>
      </c>
      <c r="I43" s="61"/>
      <c r="J43" s="62" t="str">
        <f ca="1">VLOOKUP(2,BH22:BP27,2,FALSE)</f>
        <v>1. FC Nürnberg</v>
      </c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70"/>
      <c r="AG43" s="61">
        <f ca="1">VLOOKUP(2,BH22:BP27,3,FALSE)</f>
        <v>0</v>
      </c>
      <c r="AH43" s="61"/>
      <c r="AI43" s="61"/>
      <c r="AJ43" s="61">
        <f ca="1">VLOOKUP(2,BH22:BP27,4,FALSE)</f>
        <v>0</v>
      </c>
      <c r="AK43" s="61"/>
      <c r="AL43" s="10" t="s">
        <v>28</v>
      </c>
      <c r="AM43" s="61">
        <f ca="1">VLOOKUP(2,BH22:BP27,5,FALSE)</f>
        <v>0</v>
      </c>
      <c r="AN43" s="61"/>
      <c r="AO43" s="62">
        <f t="shared" ca="1" si="9"/>
        <v>0</v>
      </c>
      <c r="AP43" s="63"/>
      <c r="AQ43" s="64"/>
      <c r="AR43" s="7"/>
      <c r="AS43" s="7"/>
      <c r="AT43" s="7"/>
      <c r="AU43" s="7"/>
      <c r="AV43" s="7"/>
      <c r="AW43" s="7"/>
      <c r="AX43" s="7"/>
      <c r="BH43" s="36"/>
      <c r="BI43" s="36" t="str">
        <f ca="1">VLOOKUP(2,BH22:BP27,2,FALSE)</f>
        <v>1. FC Nürnberg</v>
      </c>
      <c r="BJ43" s="36"/>
      <c r="BK43" s="36"/>
      <c r="BL43" s="36"/>
      <c r="BM43" s="36"/>
      <c r="BN43" s="36"/>
    </row>
    <row r="44" spans="1:68" ht="15.75" x14ac:dyDescent="0.25">
      <c r="A44" s="7"/>
      <c r="B44" s="7"/>
      <c r="C44" s="7"/>
      <c r="D44" s="7"/>
      <c r="E44" s="7"/>
      <c r="F44" s="7"/>
      <c r="G44" s="7"/>
      <c r="H44" s="72" t="s">
        <v>8</v>
      </c>
      <c r="I44" s="61"/>
      <c r="J44" s="62" t="str">
        <f ca="1">VLOOKUP(1,BH22:BP27,2,FALSE)</f>
        <v>TSF Ditzingen</v>
      </c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70"/>
      <c r="AG44" s="61">
        <f ca="1">VLOOKUP(1,BH22:BP27,3,FALSE)</f>
        <v>0</v>
      </c>
      <c r="AH44" s="61"/>
      <c r="AI44" s="61"/>
      <c r="AJ44" s="61">
        <f ca="1">VLOOKUP(1,BH22:BP27,4,FALSE)</f>
        <v>0</v>
      </c>
      <c r="AK44" s="61"/>
      <c r="AL44" s="10" t="s">
        <v>28</v>
      </c>
      <c r="AM44" s="61">
        <f ca="1">VLOOKUP(1,BH22:BP27,5,FALSE)</f>
        <v>0</v>
      </c>
      <c r="AN44" s="61"/>
      <c r="AO44" s="62">
        <f t="shared" ca="1" si="9"/>
        <v>0</v>
      </c>
      <c r="AP44" s="63"/>
      <c r="AQ44" s="64"/>
      <c r="AR44" s="7"/>
      <c r="AS44" s="7"/>
      <c r="AT44" s="7"/>
      <c r="AU44" s="7"/>
      <c r="AV44" s="7"/>
      <c r="AW44" s="7"/>
      <c r="AX44" s="7"/>
      <c r="BH44" s="36"/>
      <c r="BI44" s="36" t="str">
        <f ca="1">VLOOKUP(1,BH22:BP27,2,FALSE)</f>
        <v>TSF Ditzingen</v>
      </c>
      <c r="BJ44" s="36"/>
      <c r="BK44" s="36"/>
      <c r="BL44" s="36"/>
      <c r="BM44" s="36"/>
      <c r="BN44" s="36"/>
    </row>
    <row r="45" spans="1:68" ht="16.5" thickBot="1" x14ac:dyDescent="0.3">
      <c r="A45" s="7"/>
      <c r="B45" s="7"/>
      <c r="C45" s="7"/>
      <c r="D45" s="7"/>
      <c r="E45" s="7"/>
      <c r="F45" s="7"/>
      <c r="G45" s="7"/>
      <c r="H45" s="73" t="s">
        <v>9</v>
      </c>
      <c r="I45" s="65"/>
      <c r="J45" s="66" t="str">
        <f ca="1">VLOOKUP(0,BH22:BP27,2,FALSE)</f>
        <v>SV Vaihingen</v>
      </c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7"/>
      <c r="AA45" s="67"/>
      <c r="AB45" s="67"/>
      <c r="AC45" s="67"/>
      <c r="AD45" s="67"/>
      <c r="AE45" s="67"/>
      <c r="AF45" s="71"/>
      <c r="AG45" s="65">
        <f ca="1">VLOOKUP(0,BH22:BP27,3,FALSE)</f>
        <v>0</v>
      </c>
      <c r="AH45" s="65"/>
      <c r="AI45" s="65"/>
      <c r="AJ45" s="65">
        <f ca="1">VLOOKUP(0,BH22:BP27,4,FALSE)</f>
        <v>0</v>
      </c>
      <c r="AK45" s="65"/>
      <c r="AL45" s="12" t="s">
        <v>28</v>
      </c>
      <c r="AM45" s="65">
        <f ca="1">VLOOKUP(0,BH22:BP27,5,FALSE)</f>
        <v>0</v>
      </c>
      <c r="AN45" s="65"/>
      <c r="AO45" s="66">
        <f t="shared" ca="1" si="9"/>
        <v>0</v>
      </c>
      <c r="AP45" s="67"/>
      <c r="AQ45" s="68"/>
      <c r="AR45" s="7"/>
      <c r="AS45" s="7"/>
      <c r="AT45" s="7"/>
      <c r="AU45" s="7"/>
      <c r="AV45" s="7"/>
      <c r="AW45" s="7"/>
      <c r="AX45" s="7"/>
      <c r="BH45" s="36"/>
      <c r="BI45" s="36" t="str">
        <f ca="1">VLOOKUP(0,BH22:BP27,2,FALSE)</f>
        <v>SV Vaihingen</v>
      </c>
      <c r="BJ45" s="36"/>
      <c r="BK45" s="36"/>
      <c r="BL45" s="36"/>
      <c r="BM45" s="36"/>
      <c r="BN45" s="36"/>
    </row>
    <row r="46" spans="1:68" x14ac:dyDescent="0.25">
      <c r="BH46" s="36"/>
      <c r="BI46" s="36">
        <f>IF(ISBLANK(AS36),0,1)</f>
        <v>0</v>
      </c>
      <c r="BJ46" s="36"/>
      <c r="BK46" s="36"/>
      <c r="BL46" s="36"/>
      <c r="BM46" s="36"/>
      <c r="BN46" s="36"/>
    </row>
    <row r="47" spans="1:68" x14ac:dyDescent="0.25">
      <c r="BH47" s="36"/>
      <c r="BI47" s="36"/>
      <c r="BJ47" s="36"/>
      <c r="BK47" s="36"/>
      <c r="BL47" s="36"/>
      <c r="BM47" s="36"/>
      <c r="BN47" s="36"/>
    </row>
  </sheetData>
  <mergeCells count="174">
    <mergeCell ref="H45:I45"/>
    <mergeCell ref="J45:AF45"/>
    <mergeCell ref="AG45:AI45"/>
    <mergeCell ref="AJ45:AK45"/>
    <mergeCell ref="AM45:AN45"/>
    <mergeCell ref="AO45:AQ45"/>
    <mergeCell ref="H44:I44"/>
    <mergeCell ref="J44:AF44"/>
    <mergeCell ref="AG44:AI44"/>
    <mergeCell ref="AJ44:AK44"/>
    <mergeCell ref="AM44:AN44"/>
    <mergeCell ref="AO44:AQ44"/>
    <mergeCell ref="H43:I43"/>
    <mergeCell ref="J43:AF43"/>
    <mergeCell ref="AG43:AI43"/>
    <mergeCell ref="AJ43:AK43"/>
    <mergeCell ref="AM43:AN43"/>
    <mergeCell ref="AO43:AQ43"/>
    <mergeCell ref="H42:I42"/>
    <mergeCell ref="J42:AF42"/>
    <mergeCell ref="AG42:AI42"/>
    <mergeCell ref="AJ42:AK42"/>
    <mergeCell ref="AM42:AN42"/>
    <mergeCell ref="AO42:AQ42"/>
    <mergeCell ref="H41:I41"/>
    <mergeCell ref="J41:AF41"/>
    <mergeCell ref="AG41:AI41"/>
    <mergeCell ref="AJ41:AK41"/>
    <mergeCell ref="AM41:AN41"/>
    <mergeCell ref="AO41:AQ41"/>
    <mergeCell ref="H39:AF39"/>
    <mergeCell ref="AG39:AI39"/>
    <mergeCell ref="AJ39:AN39"/>
    <mergeCell ref="AO39:AQ39"/>
    <mergeCell ref="H40:I40"/>
    <mergeCell ref="J40:AF40"/>
    <mergeCell ref="AG40:AI40"/>
    <mergeCell ref="AJ40:AK40"/>
    <mergeCell ref="AM40:AN40"/>
    <mergeCell ref="AO40:AQ40"/>
    <mergeCell ref="AU35:AW35"/>
    <mergeCell ref="B36:C36"/>
    <mergeCell ref="D36:H36"/>
    <mergeCell ref="I36:X36"/>
    <mergeCell ref="Z36:AO36"/>
    <mergeCell ref="AP36:AQ36"/>
    <mergeCell ref="AS36:AT36"/>
    <mergeCell ref="AU36:AW36"/>
    <mergeCell ref="B35:C35"/>
    <mergeCell ref="D35:H35"/>
    <mergeCell ref="I35:X35"/>
    <mergeCell ref="Z35:AO35"/>
    <mergeCell ref="AP35:AQ35"/>
    <mergeCell ref="AS35:AT35"/>
    <mergeCell ref="AU33:AW33"/>
    <mergeCell ref="B34:C34"/>
    <mergeCell ref="D34:H34"/>
    <mergeCell ref="I34:X34"/>
    <mergeCell ref="Z34:AO34"/>
    <mergeCell ref="AP34:AQ34"/>
    <mergeCell ref="AS34:AT34"/>
    <mergeCell ref="AU34:AW34"/>
    <mergeCell ref="B33:C33"/>
    <mergeCell ref="D33:H33"/>
    <mergeCell ref="I33:X33"/>
    <mergeCell ref="Z33:AO33"/>
    <mergeCell ref="AP33:AQ33"/>
    <mergeCell ref="AS33:AT33"/>
    <mergeCell ref="AU31:AW31"/>
    <mergeCell ref="B32:C32"/>
    <mergeCell ref="D32:H32"/>
    <mergeCell ref="I32:X32"/>
    <mergeCell ref="Z32:AO32"/>
    <mergeCell ref="AP32:AQ32"/>
    <mergeCell ref="AS32:AT32"/>
    <mergeCell ref="AU32:AW32"/>
    <mergeCell ref="B31:C31"/>
    <mergeCell ref="D31:H31"/>
    <mergeCell ref="I31:X31"/>
    <mergeCell ref="Z31:AO31"/>
    <mergeCell ref="AP31:AQ31"/>
    <mergeCell ref="AS31:AT31"/>
    <mergeCell ref="AU29:AW29"/>
    <mergeCell ref="B30:C30"/>
    <mergeCell ref="D30:H30"/>
    <mergeCell ref="I30:X30"/>
    <mergeCell ref="Z30:AO30"/>
    <mergeCell ref="AP30:AQ30"/>
    <mergeCell ref="AS30:AT30"/>
    <mergeCell ref="AU30:AW30"/>
    <mergeCell ref="B29:C29"/>
    <mergeCell ref="D29:H29"/>
    <mergeCell ref="I29:X29"/>
    <mergeCell ref="Z29:AO29"/>
    <mergeCell ref="AP29:AQ29"/>
    <mergeCell ref="AS29:AT29"/>
    <mergeCell ref="B28:C28"/>
    <mergeCell ref="D28:H28"/>
    <mergeCell ref="I28:X28"/>
    <mergeCell ref="Z28:AO28"/>
    <mergeCell ref="AP28:AQ28"/>
    <mergeCell ref="AS28:AT28"/>
    <mergeCell ref="AU28:AW28"/>
    <mergeCell ref="B27:C27"/>
    <mergeCell ref="D27:H27"/>
    <mergeCell ref="I27:X27"/>
    <mergeCell ref="Z27:AO27"/>
    <mergeCell ref="AP27:AQ27"/>
    <mergeCell ref="AS27:AT27"/>
    <mergeCell ref="AU27:AW27"/>
    <mergeCell ref="B26:C26"/>
    <mergeCell ref="D26:H26"/>
    <mergeCell ref="I26:X26"/>
    <mergeCell ref="Z26:AO26"/>
    <mergeCell ref="AP26:AQ26"/>
    <mergeCell ref="AS26:AT26"/>
    <mergeCell ref="AU26:AW26"/>
    <mergeCell ref="AU25:AW25"/>
    <mergeCell ref="B25:C25"/>
    <mergeCell ref="D25:H25"/>
    <mergeCell ref="I25:X25"/>
    <mergeCell ref="Z25:AO25"/>
    <mergeCell ref="AP25:AQ25"/>
    <mergeCell ref="AS25:AT25"/>
    <mergeCell ref="B23:C23"/>
    <mergeCell ref="D23:H23"/>
    <mergeCell ref="I23:X23"/>
    <mergeCell ref="Z23:AO23"/>
    <mergeCell ref="AP23:AQ23"/>
    <mergeCell ref="AS23:AT23"/>
    <mergeCell ref="AU23:AW23"/>
    <mergeCell ref="B24:C24"/>
    <mergeCell ref="D24:H24"/>
    <mergeCell ref="I24:X24"/>
    <mergeCell ref="Z24:AO24"/>
    <mergeCell ref="AP24:AQ24"/>
    <mergeCell ref="AS24:AT24"/>
    <mergeCell ref="AU24:AW24"/>
    <mergeCell ref="AU21:AW21"/>
    <mergeCell ref="B22:C22"/>
    <mergeCell ref="D22:H22"/>
    <mergeCell ref="I22:X22"/>
    <mergeCell ref="Z22:AO22"/>
    <mergeCell ref="AP22:AQ22"/>
    <mergeCell ref="AS22:AT22"/>
    <mergeCell ref="AU22:AW22"/>
    <mergeCell ref="K18:M18"/>
    <mergeCell ref="N18:AN18"/>
    <mergeCell ref="B21:C21"/>
    <mergeCell ref="D21:H21"/>
    <mergeCell ref="I21:AO21"/>
    <mergeCell ref="AP21:AT21"/>
    <mergeCell ref="K15:M15"/>
    <mergeCell ref="N15:AN15"/>
    <mergeCell ref="K16:M16"/>
    <mergeCell ref="N16:AN16"/>
    <mergeCell ref="K17:M17"/>
    <mergeCell ref="N17:AN17"/>
    <mergeCell ref="AU9:AW9"/>
    <mergeCell ref="K12:AN12"/>
    <mergeCell ref="K13:M13"/>
    <mergeCell ref="N13:AN13"/>
    <mergeCell ref="K14:M14"/>
    <mergeCell ref="N14:AN14"/>
    <mergeCell ref="M6:AL6"/>
    <mergeCell ref="A7:AX7"/>
    <mergeCell ref="B9:F9"/>
    <mergeCell ref="G9:K9"/>
    <mergeCell ref="L9:N9"/>
    <mergeCell ref="S9:X9"/>
    <mergeCell ref="Y9:AC9"/>
    <mergeCell ref="AD9:AF9"/>
    <mergeCell ref="AK9:AO9"/>
    <mergeCell ref="AP9:AT9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CF47"/>
  <sheetViews>
    <sheetView showGridLines="0" zoomScale="115" zoomScaleNormal="115" workbookViewId="0">
      <selection activeCell="BH21" sqref="BH21"/>
    </sheetView>
  </sheetViews>
  <sheetFormatPr baseColWidth="10" defaultColWidth="1.7109375" defaultRowHeight="15" x14ac:dyDescent="0.25"/>
  <cols>
    <col min="57" max="57" width="2.28515625" bestFit="1" customWidth="1"/>
    <col min="59" max="60" width="2.28515625" bestFit="1" customWidth="1"/>
    <col min="61" max="61" width="13.85546875" bestFit="1" customWidth="1"/>
    <col min="62" max="65" width="2.28515625" bestFit="1" customWidth="1"/>
    <col min="66" max="66" width="4.140625" bestFit="1" customWidth="1"/>
    <col min="67" max="67" width="1.5703125" customWidth="1"/>
  </cols>
  <sheetData>
    <row r="2" spans="1:50" ht="37.5" x14ac:dyDescent="0.7">
      <c r="L2" s="3" t="s">
        <v>0</v>
      </c>
    </row>
    <row r="3" spans="1:50" ht="29.25" x14ac:dyDescent="0.55000000000000004">
      <c r="M3" s="2"/>
      <c r="Q3" s="1" t="str">
        <f>Deckblatt!Q3</f>
        <v>10. attimo-Cup</v>
      </c>
    </row>
    <row r="6" spans="1:50" ht="15.75" x14ac:dyDescent="0.25">
      <c r="M6" s="94" t="s">
        <v>166</v>
      </c>
      <c r="N6" s="94"/>
      <c r="O6" s="94"/>
      <c r="P6" s="94"/>
      <c r="Q6" s="94"/>
      <c r="R6" s="94"/>
      <c r="S6" s="94"/>
      <c r="T6" s="94"/>
      <c r="U6" s="94"/>
      <c r="V6" s="94"/>
      <c r="W6" s="94"/>
      <c r="X6" s="94"/>
      <c r="Y6" s="94"/>
      <c r="Z6" s="94"/>
      <c r="AA6" s="94"/>
      <c r="AB6" s="94"/>
      <c r="AC6" s="94"/>
      <c r="AD6" s="94"/>
      <c r="AE6" s="94"/>
      <c r="AF6" s="94"/>
      <c r="AG6" s="94"/>
      <c r="AH6" s="94"/>
      <c r="AI6" s="94"/>
      <c r="AJ6" s="94"/>
      <c r="AK6" s="94"/>
      <c r="AL6" s="94"/>
    </row>
    <row r="7" spans="1:50" ht="15.75" x14ac:dyDescent="0.25">
      <c r="A7" s="94" t="s">
        <v>16</v>
      </c>
      <c r="B7" s="94"/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4"/>
      <c r="V7" s="94"/>
      <c r="W7" s="94"/>
      <c r="X7" s="94"/>
      <c r="Y7" s="94"/>
      <c r="Z7" s="94"/>
      <c r="AA7" s="94"/>
      <c r="AB7" s="94"/>
      <c r="AC7" s="94"/>
      <c r="AD7" s="94"/>
      <c r="AE7" s="94"/>
      <c r="AF7" s="94"/>
      <c r="AG7" s="94"/>
      <c r="AH7" s="94"/>
      <c r="AI7" s="94"/>
      <c r="AJ7" s="94"/>
      <c r="AK7" s="94"/>
      <c r="AL7" s="94"/>
      <c r="AM7" s="94"/>
      <c r="AN7" s="94"/>
      <c r="AO7" s="94"/>
      <c r="AP7" s="94"/>
      <c r="AQ7" s="94"/>
      <c r="AR7" s="94"/>
      <c r="AS7" s="94"/>
      <c r="AT7" s="94"/>
      <c r="AU7" s="94"/>
      <c r="AV7" s="94"/>
      <c r="AW7" s="94"/>
      <c r="AX7" s="94"/>
    </row>
    <row r="9" spans="1:50" ht="15.75" x14ac:dyDescent="0.25">
      <c r="A9" s="7"/>
      <c r="B9" s="90" t="s">
        <v>17</v>
      </c>
      <c r="C9" s="90"/>
      <c r="D9" s="90"/>
      <c r="E9" s="90"/>
      <c r="F9" s="90"/>
      <c r="G9" s="93">
        <v>0.60416666666666663</v>
      </c>
      <c r="H9" s="93"/>
      <c r="I9" s="93"/>
      <c r="J9" s="93"/>
      <c r="K9" s="93"/>
      <c r="L9" s="90" t="s">
        <v>18</v>
      </c>
      <c r="M9" s="90"/>
      <c r="N9" s="90"/>
      <c r="S9" s="90" t="s">
        <v>19</v>
      </c>
      <c r="T9" s="90"/>
      <c r="U9" s="90"/>
      <c r="V9" s="90"/>
      <c r="W9" s="90"/>
      <c r="X9" s="90"/>
      <c r="Y9" s="91">
        <v>1.0416666666666666E-2</v>
      </c>
      <c r="Z9" s="91"/>
      <c r="AA9" s="91"/>
      <c r="AB9" s="91"/>
      <c r="AC9" s="91"/>
      <c r="AD9" s="90" t="s">
        <v>20</v>
      </c>
      <c r="AE9" s="90"/>
      <c r="AF9" s="90"/>
      <c r="AJ9" s="7"/>
      <c r="AK9" s="90" t="s">
        <v>21</v>
      </c>
      <c r="AL9" s="90"/>
      <c r="AM9" s="90"/>
      <c r="AN9" s="90"/>
      <c r="AO9" s="90"/>
      <c r="AP9" s="91">
        <v>6.9444444444444447E-4</v>
      </c>
      <c r="AQ9" s="91"/>
      <c r="AR9" s="91"/>
      <c r="AS9" s="91"/>
      <c r="AT9" s="91"/>
      <c r="AU9" s="90" t="s">
        <v>20</v>
      </c>
      <c r="AV9" s="90"/>
      <c r="AW9" s="90"/>
    </row>
    <row r="10" spans="1:50" ht="15.75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</row>
    <row r="11" spans="1:50" ht="16.5" thickBot="1" x14ac:dyDescent="0.3">
      <c r="A11" s="7"/>
      <c r="B11" s="9" t="s">
        <v>22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</row>
    <row r="12" spans="1:50" ht="16.5" thickBot="1" x14ac:dyDescent="0.3">
      <c r="A12" s="7"/>
      <c r="B12" s="7"/>
      <c r="C12" s="7"/>
      <c r="D12" s="7"/>
      <c r="E12" s="7"/>
      <c r="F12" s="7"/>
      <c r="G12" s="7"/>
      <c r="H12" s="7"/>
      <c r="I12" s="7"/>
      <c r="J12" s="7"/>
      <c r="K12" s="95" t="s">
        <v>11</v>
      </c>
      <c r="L12" s="96"/>
      <c r="M12" s="96"/>
      <c r="N12" s="96"/>
      <c r="O12" s="96"/>
      <c r="P12" s="96"/>
      <c r="Q12" s="96"/>
      <c r="R12" s="96"/>
      <c r="S12" s="96"/>
      <c r="T12" s="96"/>
      <c r="U12" s="96"/>
      <c r="V12" s="96"/>
      <c r="W12" s="96"/>
      <c r="X12" s="96"/>
      <c r="Y12" s="96"/>
      <c r="Z12" s="96"/>
      <c r="AA12" s="96"/>
      <c r="AB12" s="96"/>
      <c r="AC12" s="96"/>
      <c r="AD12" s="96"/>
      <c r="AE12" s="96"/>
      <c r="AF12" s="96"/>
      <c r="AG12" s="96"/>
      <c r="AH12" s="96"/>
      <c r="AI12" s="96"/>
      <c r="AJ12" s="96"/>
      <c r="AK12" s="96"/>
      <c r="AL12" s="96"/>
      <c r="AM12" s="96"/>
      <c r="AN12" s="97"/>
      <c r="AO12" s="8"/>
      <c r="AP12" s="8"/>
      <c r="AQ12" s="8"/>
      <c r="AR12" s="8"/>
      <c r="AS12" s="8"/>
      <c r="AT12" s="8"/>
      <c r="AU12" s="8"/>
      <c r="AV12" s="8"/>
      <c r="AW12" s="8"/>
      <c r="AX12" s="8"/>
    </row>
    <row r="13" spans="1:50" ht="15.75" x14ac:dyDescent="0.25">
      <c r="A13" s="7"/>
      <c r="B13" s="7"/>
      <c r="C13" s="7"/>
      <c r="D13" s="7"/>
      <c r="E13" s="7"/>
      <c r="F13" s="7"/>
      <c r="G13" s="7"/>
      <c r="H13" s="7"/>
      <c r="I13" s="7"/>
      <c r="J13" s="7"/>
      <c r="K13" s="49" t="s">
        <v>4</v>
      </c>
      <c r="L13" s="98"/>
      <c r="M13" s="98"/>
      <c r="N13" s="51" t="str">
        <f>Deckblatt!$AE26</f>
        <v>Eintracht Frankfurt</v>
      </c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1"/>
      <c r="AG13" s="51"/>
      <c r="AH13" s="51"/>
      <c r="AI13" s="51"/>
      <c r="AJ13" s="51"/>
      <c r="AK13" s="51"/>
      <c r="AL13" s="51"/>
      <c r="AM13" s="51"/>
      <c r="AN13" s="52"/>
      <c r="AO13" s="7"/>
      <c r="AP13" s="7"/>
      <c r="AQ13" s="7"/>
      <c r="AR13" s="7"/>
      <c r="AS13" s="7"/>
      <c r="AT13" s="7"/>
      <c r="AU13" s="7"/>
      <c r="AV13" s="7"/>
      <c r="AW13" s="7"/>
      <c r="AX13" s="7"/>
    </row>
    <row r="14" spans="1:50" ht="15.75" x14ac:dyDescent="0.25">
      <c r="A14" s="7"/>
      <c r="B14" s="7"/>
      <c r="C14" s="7"/>
      <c r="D14" s="7"/>
      <c r="E14" s="7"/>
      <c r="F14" s="7"/>
      <c r="G14" s="7"/>
      <c r="H14" s="7"/>
      <c r="I14" s="7"/>
      <c r="J14" s="7"/>
      <c r="K14" s="44" t="s">
        <v>5</v>
      </c>
      <c r="L14" s="90"/>
      <c r="M14" s="90"/>
      <c r="N14" s="42" t="str">
        <f>Deckblatt!$AE27</f>
        <v>SV Stuttgarter Kickers</v>
      </c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3"/>
      <c r="AO14" s="7"/>
      <c r="AP14" s="7"/>
      <c r="AQ14" s="7"/>
      <c r="AR14" s="7"/>
      <c r="AS14" s="7"/>
      <c r="AT14" s="7"/>
      <c r="AU14" s="7"/>
      <c r="AV14" s="7"/>
      <c r="AW14" s="7"/>
      <c r="AX14" s="7"/>
    </row>
    <row r="15" spans="1:50" ht="15.75" x14ac:dyDescent="0.25">
      <c r="A15" s="7"/>
      <c r="B15" s="7"/>
      <c r="C15" s="7"/>
      <c r="D15" s="7"/>
      <c r="E15" s="7"/>
      <c r="F15" s="7"/>
      <c r="G15" s="7"/>
      <c r="H15" s="7"/>
      <c r="I15" s="7"/>
      <c r="J15" s="7"/>
      <c r="K15" s="44" t="s">
        <v>6</v>
      </c>
      <c r="L15" s="90"/>
      <c r="M15" s="90"/>
      <c r="N15" s="42" t="str">
        <f>Deckblatt!$AE28</f>
        <v>VfR Heilbronn</v>
      </c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3"/>
      <c r="AO15" s="7"/>
      <c r="AP15" s="7"/>
      <c r="AQ15" s="7"/>
      <c r="AR15" s="7"/>
      <c r="AS15" s="7"/>
      <c r="AT15" s="7"/>
      <c r="AU15" s="7"/>
      <c r="AV15" s="7"/>
      <c r="AW15" s="7"/>
      <c r="AX15" s="7"/>
    </row>
    <row r="16" spans="1:50" ht="15.75" x14ac:dyDescent="0.25">
      <c r="A16" s="7"/>
      <c r="B16" s="7"/>
      <c r="C16" s="7"/>
      <c r="D16" s="7"/>
      <c r="E16" s="7"/>
      <c r="F16" s="7"/>
      <c r="G16" s="7"/>
      <c r="H16" s="7"/>
      <c r="I16" s="7"/>
      <c r="J16" s="7"/>
      <c r="K16" s="44" t="s">
        <v>7</v>
      </c>
      <c r="L16" s="90"/>
      <c r="M16" s="90"/>
      <c r="N16" s="42" t="str">
        <f>Deckblatt!$AE29</f>
        <v>1. FC Heidenheim</v>
      </c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3"/>
      <c r="AO16" s="7"/>
      <c r="AP16" s="7"/>
      <c r="AQ16" s="7"/>
      <c r="AR16" s="7"/>
      <c r="AS16" s="7"/>
      <c r="AT16" s="7"/>
      <c r="AU16" s="7"/>
      <c r="AV16" s="7"/>
      <c r="AW16" s="7"/>
      <c r="AX16" s="7"/>
    </row>
    <row r="17" spans="1:84" ht="15.75" x14ac:dyDescent="0.25">
      <c r="A17" s="7"/>
      <c r="B17" s="7"/>
      <c r="C17" s="7"/>
      <c r="D17" s="7"/>
      <c r="E17" s="7"/>
      <c r="F17" s="7"/>
      <c r="G17" s="7"/>
      <c r="H17" s="7"/>
      <c r="I17" s="7"/>
      <c r="J17" s="7"/>
      <c r="K17" s="44" t="s">
        <v>8</v>
      </c>
      <c r="L17" s="90"/>
      <c r="M17" s="90"/>
      <c r="N17" s="42" t="str">
        <f>Deckblatt!$AE30</f>
        <v>FC Augsburg</v>
      </c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3"/>
      <c r="AO17" s="7"/>
      <c r="AP17" s="7"/>
      <c r="AQ17" s="7"/>
      <c r="AR17" s="7"/>
      <c r="AS17" s="7"/>
      <c r="AT17" s="7"/>
      <c r="AU17" s="7"/>
      <c r="AV17" s="7"/>
      <c r="AW17" s="7"/>
      <c r="AX17" s="7"/>
    </row>
    <row r="18" spans="1:84" ht="16.5" thickBot="1" x14ac:dyDescent="0.3">
      <c r="A18" s="7"/>
      <c r="B18" s="7"/>
      <c r="C18" s="7"/>
      <c r="D18" s="7"/>
      <c r="E18" s="7"/>
      <c r="F18" s="7"/>
      <c r="G18" s="7"/>
      <c r="H18" s="7"/>
      <c r="I18" s="7"/>
      <c r="J18" s="7"/>
      <c r="K18" s="53" t="s">
        <v>9</v>
      </c>
      <c r="L18" s="92"/>
      <c r="M18" s="92"/>
      <c r="N18" s="59" t="str">
        <f>Deckblatt!$AE31</f>
        <v>TB Untertürkheim</v>
      </c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59"/>
      <c r="AA18" s="59"/>
      <c r="AB18" s="59"/>
      <c r="AC18" s="59"/>
      <c r="AD18" s="59"/>
      <c r="AE18" s="59"/>
      <c r="AF18" s="59"/>
      <c r="AG18" s="59"/>
      <c r="AH18" s="59"/>
      <c r="AI18" s="59"/>
      <c r="AJ18" s="59"/>
      <c r="AK18" s="59"/>
      <c r="AL18" s="59"/>
      <c r="AM18" s="59"/>
      <c r="AN18" s="60"/>
      <c r="AO18" s="7"/>
      <c r="AP18" s="7"/>
      <c r="AQ18" s="7"/>
      <c r="AR18" s="7"/>
      <c r="AS18" s="7"/>
      <c r="AT18" s="7"/>
      <c r="AU18" s="7"/>
      <c r="AV18" s="7"/>
      <c r="AW18" s="7"/>
      <c r="AX18" s="7"/>
    </row>
    <row r="19" spans="1:84" ht="15.75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</row>
    <row r="20" spans="1:84" ht="16.5" thickBot="1" x14ac:dyDescent="0.3">
      <c r="A20" s="7"/>
      <c r="B20" s="9" t="s">
        <v>23</v>
      </c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BE20" s="36"/>
      <c r="BF20" s="36"/>
      <c r="BG20" s="36"/>
      <c r="BH20" s="36"/>
      <c r="BI20" s="36"/>
      <c r="BJ20" s="36"/>
      <c r="BK20" s="36"/>
      <c r="BL20" s="36"/>
      <c r="BM20" s="36"/>
      <c r="BN20" s="36"/>
      <c r="BO20" s="36"/>
      <c r="BP20" s="36"/>
      <c r="BQ20" s="36"/>
      <c r="BR20" s="36"/>
      <c r="BS20" s="36"/>
      <c r="BT20" s="36"/>
      <c r="BU20" s="36"/>
    </row>
    <row r="21" spans="1:84" ht="16.5" thickBot="1" x14ac:dyDescent="0.3">
      <c r="A21" s="7"/>
      <c r="B21" s="89" t="s">
        <v>24</v>
      </c>
      <c r="C21" s="86"/>
      <c r="D21" s="86" t="s">
        <v>25</v>
      </c>
      <c r="E21" s="86"/>
      <c r="F21" s="86"/>
      <c r="G21" s="86"/>
      <c r="H21" s="86"/>
      <c r="I21" s="86" t="s">
        <v>26</v>
      </c>
      <c r="J21" s="86"/>
      <c r="K21" s="86"/>
      <c r="L21" s="86"/>
      <c r="M21" s="86"/>
      <c r="N21" s="86"/>
      <c r="O21" s="86"/>
      <c r="P21" s="86"/>
      <c r="Q21" s="86"/>
      <c r="R21" s="86"/>
      <c r="S21" s="86"/>
      <c r="T21" s="86"/>
      <c r="U21" s="86"/>
      <c r="V21" s="86"/>
      <c r="W21" s="86"/>
      <c r="X21" s="86"/>
      <c r="Y21" s="86"/>
      <c r="Z21" s="86"/>
      <c r="AA21" s="86"/>
      <c r="AB21" s="86"/>
      <c r="AC21" s="86"/>
      <c r="AD21" s="86"/>
      <c r="AE21" s="86"/>
      <c r="AF21" s="86"/>
      <c r="AG21" s="86"/>
      <c r="AH21" s="86"/>
      <c r="AI21" s="86"/>
      <c r="AJ21" s="86"/>
      <c r="AK21" s="86"/>
      <c r="AL21" s="86"/>
      <c r="AM21" s="86"/>
      <c r="AN21" s="86"/>
      <c r="AO21" s="86"/>
      <c r="AP21" s="86" t="s">
        <v>27</v>
      </c>
      <c r="AQ21" s="86"/>
      <c r="AR21" s="86"/>
      <c r="AS21" s="86"/>
      <c r="AT21" s="86"/>
      <c r="AU21" s="83"/>
      <c r="AV21" s="84"/>
      <c r="AW21" s="85"/>
      <c r="AX21" s="7"/>
      <c r="BE21" s="36"/>
      <c r="BF21" s="36"/>
      <c r="BG21" s="36"/>
      <c r="BH21" s="36"/>
      <c r="BI21" s="36"/>
      <c r="BJ21" s="36"/>
      <c r="BK21" s="36"/>
      <c r="BL21" s="36"/>
      <c r="BM21" s="36"/>
      <c r="BN21" s="36"/>
      <c r="BO21" s="36"/>
      <c r="BP21" s="36"/>
      <c r="BQ21" s="36"/>
      <c r="BR21" s="36"/>
      <c r="BS21" s="36"/>
      <c r="BT21" s="36"/>
      <c r="BU21" s="36"/>
    </row>
    <row r="22" spans="1:84" ht="16.5" thickBot="1" x14ac:dyDescent="0.3">
      <c r="A22" s="7"/>
      <c r="B22" s="38">
        <v>2</v>
      </c>
      <c r="C22" s="39"/>
      <c r="D22" s="81">
        <f>G9</f>
        <v>0.60416666666666663</v>
      </c>
      <c r="E22" s="79"/>
      <c r="F22" s="79"/>
      <c r="G22" s="79"/>
      <c r="H22" s="79"/>
      <c r="I22" s="79" t="str">
        <f>N13</f>
        <v>Eintracht Frankfurt</v>
      </c>
      <c r="J22" s="79"/>
      <c r="K22" s="79"/>
      <c r="L22" s="79"/>
      <c r="M22" s="79"/>
      <c r="N22" s="79"/>
      <c r="O22" s="79"/>
      <c r="P22" s="79"/>
      <c r="Q22" s="79"/>
      <c r="R22" s="79"/>
      <c r="S22" s="79"/>
      <c r="T22" s="79"/>
      <c r="U22" s="79"/>
      <c r="V22" s="79"/>
      <c r="W22" s="79"/>
      <c r="X22" s="79"/>
      <c r="Y22" s="15" t="s">
        <v>29</v>
      </c>
      <c r="Z22" s="79" t="str">
        <f>N14</f>
        <v>SV Stuttgarter Kickers</v>
      </c>
      <c r="AA22" s="79"/>
      <c r="AB22" s="79"/>
      <c r="AC22" s="79"/>
      <c r="AD22" s="79"/>
      <c r="AE22" s="79"/>
      <c r="AF22" s="79"/>
      <c r="AG22" s="79"/>
      <c r="AH22" s="79"/>
      <c r="AI22" s="79"/>
      <c r="AJ22" s="79"/>
      <c r="AK22" s="79"/>
      <c r="AL22" s="79"/>
      <c r="AM22" s="79"/>
      <c r="AN22" s="79"/>
      <c r="AO22" s="79"/>
      <c r="AP22" s="79"/>
      <c r="AQ22" s="79"/>
      <c r="AR22" s="14" t="s">
        <v>28</v>
      </c>
      <c r="AS22" s="79"/>
      <c r="AT22" s="79"/>
      <c r="AU22" s="79"/>
      <c r="AV22" s="79"/>
      <c r="AW22" s="80"/>
      <c r="AX22" s="7"/>
      <c r="BC22">
        <f>IF(ISBLANK($AP22),0,IF($AP22&gt;$AS22,3,IF($AP22=$AS22,1,0)))</f>
        <v>0</v>
      </c>
      <c r="BE22" s="36">
        <f>IF(ISBLANK($AS22),0,IF($AP22&lt;$AS22,3,IF($AP22=$AS22,1,0)))</f>
        <v>0</v>
      </c>
      <c r="BF22" s="36"/>
      <c r="BG22" s="37">
        <f t="shared" ref="BG22:BG27" ca="1" si="0">6-$BH22</f>
        <v>1</v>
      </c>
      <c r="BH22" s="37">
        <f ca="1">IF(BN22&gt;BN23,1,0)+IF(BN22&gt;BN24,1,0)+IF(BN22&gt;BN25,1,0)+IF(BN22&gt;BN26,1,0)+IF(BN22&gt;BN27,1,0)</f>
        <v>5</v>
      </c>
      <c r="BI22" s="37" t="str">
        <f>N13</f>
        <v>Eintracht Frankfurt</v>
      </c>
      <c r="BJ22" s="37">
        <f t="shared" ref="BJ22:BJ27" ca="1" si="1">SUMIF($I$22:$X$36,$BI22,$BC$22:$BC$36)+SUMIF($Z$22:$AO$36,$BI22,$BE$22:$BE$36)</f>
        <v>0</v>
      </c>
      <c r="BK22" s="37">
        <f t="shared" ref="BK22:BK27" ca="1" si="2">SUMIF($I$22:$X$36,$BI22,$AP$22:$AQ$36)+SUMIF($Z$22:$AO$36,$BI22,$AS$22:$AT$36)</f>
        <v>0</v>
      </c>
      <c r="BL22" s="37">
        <f t="shared" ref="BL22:BL27" ca="1" si="3">SUMIF($I$22:$X$36,$BI22,$AS$22:$AT$36)+SUMIF($Z$22:$AO$36,$BI22,$AP$22:$AQ$36)</f>
        <v>0</v>
      </c>
      <c r="BM22" s="37">
        <f t="shared" ref="BM22:BM27" ca="1" si="4">$BK22-$BL22</f>
        <v>0</v>
      </c>
      <c r="BN22" s="37">
        <f ca="1">$BJ22*1000000+$BM22*10000+$BK22+0.6</f>
        <v>0.6</v>
      </c>
      <c r="BO22" s="37"/>
      <c r="BP22" s="37"/>
      <c r="BQ22" s="37"/>
      <c r="BR22" s="37"/>
      <c r="BS22" s="37"/>
      <c r="BT22" s="37"/>
      <c r="BU22" s="37"/>
      <c r="BV22" s="35"/>
      <c r="BW22" s="35"/>
      <c r="BX22" s="35"/>
      <c r="BY22" s="35"/>
      <c r="BZ22" s="35"/>
      <c r="CA22" s="35"/>
      <c r="CB22" s="35"/>
      <c r="CC22" s="35"/>
      <c r="CD22" s="35"/>
      <c r="CE22" s="35"/>
      <c r="CF22" s="35"/>
    </row>
    <row r="23" spans="1:84" ht="16.5" thickBot="1" x14ac:dyDescent="0.3">
      <c r="A23" s="7"/>
      <c r="B23" s="38">
        <v>2</v>
      </c>
      <c r="C23" s="39"/>
      <c r="D23" s="82">
        <f>D22+$Y$9+$AP$9</f>
        <v>0.6152777777777777</v>
      </c>
      <c r="E23" s="61"/>
      <c r="F23" s="61"/>
      <c r="G23" s="61"/>
      <c r="H23" s="61"/>
      <c r="I23" s="61" t="str">
        <f>N15</f>
        <v>VfR Heilbronn</v>
      </c>
      <c r="J23" s="61"/>
      <c r="K23" s="61"/>
      <c r="L23" s="61"/>
      <c r="M23" s="61"/>
      <c r="N23" s="61"/>
      <c r="O23" s="61"/>
      <c r="P23" s="61"/>
      <c r="Q23" s="61"/>
      <c r="R23" s="61"/>
      <c r="S23" s="61"/>
      <c r="T23" s="61"/>
      <c r="U23" s="61"/>
      <c r="V23" s="61"/>
      <c r="W23" s="61"/>
      <c r="X23" s="61"/>
      <c r="Y23" s="10" t="s">
        <v>29</v>
      </c>
      <c r="Z23" s="61" t="str">
        <f>N16</f>
        <v>1. FC Heidenheim</v>
      </c>
      <c r="AA23" s="61"/>
      <c r="AB23" s="61"/>
      <c r="AC23" s="61"/>
      <c r="AD23" s="61"/>
      <c r="AE23" s="61"/>
      <c r="AF23" s="61"/>
      <c r="AG23" s="61"/>
      <c r="AH23" s="61"/>
      <c r="AI23" s="61"/>
      <c r="AJ23" s="61"/>
      <c r="AK23" s="61"/>
      <c r="AL23" s="61"/>
      <c r="AM23" s="61"/>
      <c r="AN23" s="61"/>
      <c r="AO23" s="61"/>
      <c r="AP23" s="61"/>
      <c r="AQ23" s="61"/>
      <c r="AR23" s="10" t="s">
        <v>28</v>
      </c>
      <c r="AS23" s="61"/>
      <c r="AT23" s="61"/>
      <c r="AU23" s="61"/>
      <c r="AV23" s="61"/>
      <c r="AW23" s="69"/>
      <c r="AX23" s="7"/>
      <c r="BC23">
        <f t="shared" ref="BC23:BC36" si="5">IF(ISBLANK($AP23),0,IF($AP23&gt;$AS23,3,IF($AP23=$AS23,1,0)))</f>
        <v>0</v>
      </c>
      <c r="BE23" s="36">
        <f t="shared" ref="BE23:BE36" si="6">IF(ISBLANK($AS23),0,IF($AP23&lt;$AS23,3,IF($AP23=$AS23,1,0)))</f>
        <v>0</v>
      </c>
      <c r="BF23" s="36"/>
      <c r="BG23" s="37">
        <f t="shared" ca="1" si="0"/>
        <v>2</v>
      </c>
      <c r="BH23" s="37">
        <f ca="1">IF(BN23&gt;BN24,1,0)+IF(BN23&gt;BN25,1,0)+IF(BN23&gt;BN26,1,0)+IF(BN23&gt;BN27,1,0)+IF(BN23&gt;BN22,1,0)</f>
        <v>4</v>
      </c>
      <c r="BI23" s="37" t="str">
        <f t="shared" ref="BI23:BI27" si="7">N14</f>
        <v>SV Stuttgarter Kickers</v>
      </c>
      <c r="BJ23" s="37">
        <f t="shared" ca="1" si="1"/>
        <v>0</v>
      </c>
      <c r="BK23" s="37">
        <f t="shared" ca="1" si="2"/>
        <v>0</v>
      </c>
      <c r="BL23" s="37">
        <f t="shared" ca="1" si="3"/>
        <v>0</v>
      </c>
      <c r="BM23" s="37">
        <f t="shared" ca="1" si="4"/>
        <v>0</v>
      </c>
      <c r="BN23" s="37">
        <f ca="1">$BJ23*1000000+$BM23*10000+$BK23+0.5</f>
        <v>0.5</v>
      </c>
      <c r="BO23" s="37"/>
      <c r="BP23" s="37"/>
      <c r="BQ23" s="37"/>
      <c r="BR23" s="37"/>
      <c r="BS23" s="37"/>
      <c r="BT23" s="37"/>
      <c r="BU23" s="37"/>
      <c r="BV23" s="35"/>
      <c r="BW23" s="35"/>
      <c r="BX23" s="35"/>
      <c r="BY23" s="35"/>
      <c r="BZ23" s="35"/>
      <c r="CA23" s="35"/>
      <c r="CB23" s="35"/>
      <c r="CC23" s="35"/>
      <c r="CD23" s="35"/>
      <c r="CE23" s="35"/>
      <c r="CF23" s="35"/>
    </row>
    <row r="24" spans="1:84" ht="16.5" thickBot="1" x14ac:dyDescent="0.3">
      <c r="A24" s="7"/>
      <c r="B24" s="38">
        <v>2</v>
      </c>
      <c r="C24" s="39"/>
      <c r="D24" s="87">
        <f>D23+$Y$9+$AP$9</f>
        <v>0.62638888888888877</v>
      </c>
      <c r="E24" s="65"/>
      <c r="F24" s="65"/>
      <c r="G24" s="65"/>
      <c r="H24" s="65"/>
      <c r="I24" s="65" t="str">
        <f>N17</f>
        <v>FC Augsburg</v>
      </c>
      <c r="J24" s="65"/>
      <c r="K24" s="65"/>
      <c r="L24" s="65"/>
      <c r="M24" s="65"/>
      <c r="N24" s="65"/>
      <c r="O24" s="65"/>
      <c r="P24" s="65"/>
      <c r="Q24" s="65"/>
      <c r="R24" s="65"/>
      <c r="S24" s="65"/>
      <c r="T24" s="65"/>
      <c r="U24" s="65"/>
      <c r="V24" s="65"/>
      <c r="W24" s="65"/>
      <c r="X24" s="65"/>
      <c r="Y24" s="12" t="s">
        <v>29</v>
      </c>
      <c r="Z24" s="65" t="str">
        <f>N18</f>
        <v>TB Untertürkheim</v>
      </c>
      <c r="AA24" s="65"/>
      <c r="AB24" s="65"/>
      <c r="AC24" s="65"/>
      <c r="AD24" s="65"/>
      <c r="AE24" s="65"/>
      <c r="AF24" s="65"/>
      <c r="AG24" s="65"/>
      <c r="AH24" s="65"/>
      <c r="AI24" s="65"/>
      <c r="AJ24" s="65"/>
      <c r="AK24" s="65"/>
      <c r="AL24" s="65"/>
      <c r="AM24" s="65"/>
      <c r="AN24" s="65"/>
      <c r="AO24" s="65"/>
      <c r="AP24" s="65"/>
      <c r="AQ24" s="65"/>
      <c r="AR24" s="12" t="s">
        <v>28</v>
      </c>
      <c r="AS24" s="65"/>
      <c r="AT24" s="65"/>
      <c r="AU24" s="65"/>
      <c r="AV24" s="65"/>
      <c r="AW24" s="78"/>
      <c r="AX24" s="7"/>
      <c r="BC24">
        <f t="shared" si="5"/>
        <v>0</v>
      </c>
      <c r="BE24" s="36">
        <f t="shared" si="6"/>
        <v>0</v>
      </c>
      <c r="BF24" s="36"/>
      <c r="BG24" s="37">
        <f t="shared" ca="1" si="0"/>
        <v>3</v>
      </c>
      <c r="BH24" s="37">
        <f ca="1">IF(BN24&gt;BN25,1,0)+IF(BN24&gt;BN26,1,0)+IF(BN24&gt;BN27,1,0)+IF(BN24&gt;BN22,1,0)+IF(BN24&gt;BN23,1,0)</f>
        <v>3</v>
      </c>
      <c r="BI24" s="37" t="str">
        <f t="shared" si="7"/>
        <v>VfR Heilbronn</v>
      </c>
      <c r="BJ24" s="37">
        <f t="shared" ca="1" si="1"/>
        <v>0</v>
      </c>
      <c r="BK24" s="37">
        <f t="shared" ca="1" si="2"/>
        <v>0</v>
      </c>
      <c r="BL24" s="37">
        <f t="shared" ca="1" si="3"/>
        <v>0</v>
      </c>
      <c r="BM24" s="37">
        <f t="shared" ca="1" si="4"/>
        <v>0</v>
      </c>
      <c r="BN24" s="37">
        <f ca="1">$BJ24*1000000+$BM24*10000+$BK24+0.4</f>
        <v>0.4</v>
      </c>
      <c r="BO24" s="37"/>
      <c r="BP24" s="37"/>
      <c r="BQ24" s="37"/>
      <c r="BR24" s="37"/>
      <c r="BS24" s="37"/>
      <c r="BT24" s="37"/>
      <c r="BU24" s="37"/>
      <c r="BV24" s="35"/>
      <c r="BW24" s="35"/>
      <c r="BX24" s="35"/>
      <c r="BY24" s="35"/>
      <c r="BZ24" s="35"/>
      <c r="CA24" s="35"/>
      <c r="CB24" s="35"/>
      <c r="CC24" s="35"/>
      <c r="CD24" s="35"/>
      <c r="CE24" s="35"/>
      <c r="CF24" s="35"/>
    </row>
    <row r="25" spans="1:84" ht="16.5" thickBot="1" x14ac:dyDescent="0.3">
      <c r="A25" s="7"/>
      <c r="B25" s="38">
        <v>2</v>
      </c>
      <c r="C25" s="39"/>
      <c r="D25" s="81">
        <f t="shared" ref="D25:D36" si="8">D24+$Y$9+$AP$9</f>
        <v>0.63749999999999984</v>
      </c>
      <c r="E25" s="79"/>
      <c r="F25" s="79"/>
      <c r="G25" s="79"/>
      <c r="H25" s="79"/>
      <c r="I25" s="79" t="str">
        <f>N13</f>
        <v>Eintracht Frankfurt</v>
      </c>
      <c r="J25" s="79"/>
      <c r="K25" s="79"/>
      <c r="L25" s="79"/>
      <c r="M25" s="79"/>
      <c r="N25" s="79"/>
      <c r="O25" s="79"/>
      <c r="P25" s="79"/>
      <c r="Q25" s="79"/>
      <c r="R25" s="79"/>
      <c r="S25" s="79"/>
      <c r="T25" s="79"/>
      <c r="U25" s="79"/>
      <c r="V25" s="79"/>
      <c r="W25" s="79"/>
      <c r="X25" s="79"/>
      <c r="Y25" s="14" t="s">
        <v>29</v>
      </c>
      <c r="Z25" s="79" t="str">
        <f>N15</f>
        <v>VfR Heilbronn</v>
      </c>
      <c r="AA25" s="79"/>
      <c r="AB25" s="79"/>
      <c r="AC25" s="79"/>
      <c r="AD25" s="79"/>
      <c r="AE25" s="79"/>
      <c r="AF25" s="79"/>
      <c r="AG25" s="79"/>
      <c r="AH25" s="79"/>
      <c r="AI25" s="79"/>
      <c r="AJ25" s="79"/>
      <c r="AK25" s="79"/>
      <c r="AL25" s="79"/>
      <c r="AM25" s="79"/>
      <c r="AN25" s="79"/>
      <c r="AO25" s="79"/>
      <c r="AP25" s="79"/>
      <c r="AQ25" s="79"/>
      <c r="AR25" s="14" t="s">
        <v>28</v>
      </c>
      <c r="AS25" s="79"/>
      <c r="AT25" s="79"/>
      <c r="AU25" s="79"/>
      <c r="AV25" s="79"/>
      <c r="AW25" s="80"/>
      <c r="AX25" s="7"/>
      <c r="BC25">
        <f t="shared" si="5"/>
        <v>0</v>
      </c>
      <c r="BE25" s="36">
        <f t="shared" si="6"/>
        <v>0</v>
      </c>
      <c r="BF25" s="36"/>
      <c r="BG25" s="37">
        <f t="shared" ca="1" si="0"/>
        <v>4</v>
      </c>
      <c r="BH25" s="37">
        <f ca="1">IF(BN25&gt;BN26,1,0)+IF(BN25&gt;BN27,1,0)+IF(BN25&gt;BN22,1,0)+IF(BN25&gt;BN23,1,0)+IF(BN25&gt;BN24,1,0)</f>
        <v>2</v>
      </c>
      <c r="BI25" s="37" t="str">
        <f t="shared" si="7"/>
        <v>1. FC Heidenheim</v>
      </c>
      <c r="BJ25" s="37">
        <f t="shared" ca="1" si="1"/>
        <v>0</v>
      </c>
      <c r="BK25" s="37">
        <f t="shared" ca="1" si="2"/>
        <v>0</v>
      </c>
      <c r="BL25" s="37">
        <f t="shared" ca="1" si="3"/>
        <v>0</v>
      </c>
      <c r="BM25" s="37">
        <f t="shared" ca="1" si="4"/>
        <v>0</v>
      </c>
      <c r="BN25" s="37">
        <f ca="1">$BJ25*1000000+$BM25*10000+$BK25+0.3</f>
        <v>0.3</v>
      </c>
      <c r="BO25" s="37"/>
      <c r="BP25" s="37"/>
      <c r="BQ25" s="37"/>
      <c r="BR25" s="37"/>
      <c r="BS25" s="37"/>
      <c r="BT25" s="37"/>
      <c r="BU25" s="37"/>
      <c r="BV25" s="35"/>
      <c r="BW25" s="35"/>
      <c r="BX25" s="35"/>
      <c r="BY25" s="35"/>
      <c r="BZ25" s="35"/>
      <c r="CA25" s="35"/>
      <c r="CB25" s="35"/>
      <c r="CC25" s="35"/>
      <c r="CD25" s="35"/>
      <c r="CE25" s="35"/>
      <c r="CF25" s="35"/>
    </row>
    <row r="26" spans="1:84" ht="16.5" thickBot="1" x14ac:dyDescent="0.3">
      <c r="A26" s="7"/>
      <c r="B26" s="38">
        <v>2</v>
      </c>
      <c r="C26" s="39"/>
      <c r="D26" s="82">
        <f t="shared" si="8"/>
        <v>0.64861111111111092</v>
      </c>
      <c r="E26" s="61"/>
      <c r="F26" s="61"/>
      <c r="G26" s="61"/>
      <c r="H26" s="61"/>
      <c r="I26" s="61" t="str">
        <f>N14</f>
        <v>SV Stuttgarter Kickers</v>
      </c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10" t="s">
        <v>29</v>
      </c>
      <c r="Z26" s="61" t="str">
        <f>N17</f>
        <v>FC Augsburg</v>
      </c>
      <c r="AA26" s="61"/>
      <c r="AB26" s="61"/>
      <c r="AC26" s="61"/>
      <c r="AD26" s="61"/>
      <c r="AE26" s="61"/>
      <c r="AF26" s="61"/>
      <c r="AG26" s="61"/>
      <c r="AH26" s="61"/>
      <c r="AI26" s="61"/>
      <c r="AJ26" s="61"/>
      <c r="AK26" s="61"/>
      <c r="AL26" s="61"/>
      <c r="AM26" s="61"/>
      <c r="AN26" s="61"/>
      <c r="AO26" s="61"/>
      <c r="AP26" s="61"/>
      <c r="AQ26" s="61"/>
      <c r="AR26" s="10" t="s">
        <v>28</v>
      </c>
      <c r="AS26" s="61"/>
      <c r="AT26" s="61"/>
      <c r="AU26" s="61"/>
      <c r="AV26" s="61"/>
      <c r="AW26" s="69"/>
      <c r="AX26" s="7"/>
      <c r="BC26">
        <f t="shared" si="5"/>
        <v>0</v>
      </c>
      <c r="BE26" s="36">
        <f t="shared" si="6"/>
        <v>0</v>
      </c>
      <c r="BF26" s="36"/>
      <c r="BG26" s="37">
        <f t="shared" ca="1" si="0"/>
        <v>5</v>
      </c>
      <c r="BH26" s="37">
        <f ca="1">IF(BN26&gt;BN27,1,0)+IF(BN26&gt;BN22,1,0)+IF(BN26&gt;BN23,1,0)+IF(BN26&gt;BN24,1,0)+IF(BN26&gt;BN25,1,0)</f>
        <v>1</v>
      </c>
      <c r="BI26" s="37" t="str">
        <f t="shared" si="7"/>
        <v>FC Augsburg</v>
      </c>
      <c r="BJ26" s="37">
        <f t="shared" ca="1" si="1"/>
        <v>0</v>
      </c>
      <c r="BK26" s="37">
        <f t="shared" ca="1" si="2"/>
        <v>0</v>
      </c>
      <c r="BL26" s="37">
        <f t="shared" ca="1" si="3"/>
        <v>0</v>
      </c>
      <c r="BM26" s="37">
        <f t="shared" ca="1" si="4"/>
        <v>0</v>
      </c>
      <c r="BN26" s="37">
        <f ca="1">$BJ26*1000000+$BM26*10000+$BK26+0.2</f>
        <v>0.2</v>
      </c>
      <c r="BO26" s="37"/>
      <c r="BP26" s="37"/>
      <c r="BQ26" s="37"/>
      <c r="BR26" s="37"/>
      <c r="BS26" s="37"/>
      <c r="BT26" s="37"/>
      <c r="BU26" s="37"/>
      <c r="BV26" s="35"/>
      <c r="BW26" s="35"/>
      <c r="BX26" s="35"/>
      <c r="BY26" s="35"/>
      <c r="BZ26" s="35"/>
      <c r="CA26" s="35"/>
      <c r="CB26" s="35"/>
      <c r="CC26" s="35"/>
      <c r="CD26" s="35"/>
      <c r="CE26" s="35"/>
      <c r="CF26" s="35"/>
    </row>
    <row r="27" spans="1:84" ht="16.5" thickBot="1" x14ac:dyDescent="0.3">
      <c r="A27" s="7"/>
      <c r="B27" s="38">
        <v>2</v>
      </c>
      <c r="C27" s="39"/>
      <c r="D27" s="87">
        <f t="shared" si="8"/>
        <v>0.65972222222222199</v>
      </c>
      <c r="E27" s="65"/>
      <c r="F27" s="65"/>
      <c r="G27" s="65"/>
      <c r="H27" s="65"/>
      <c r="I27" s="65" t="str">
        <f>N16</f>
        <v>1. FC Heidenheim</v>
      </c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5"/>
      <c r="X27" s="65"/>
      <c r="Y27" s="12" t="s">
        <v>29</v>
      </c>
      <c r="Z27" s="65" t="str">
        <f>N18</f>
        <v>TB Untertürkheim</v>
      </c>
      <c r="AA27" s="65"/>
      <c r="AB27" s="65"/>
      <c r="AC27" s="65"/>
      <c r="AD27" s="65"/>
      <c r="AE27" s="65"/>
      <c r="AF27" s="65"/>
      <c r="AG27" s="65"/>
      <c r="AH27" s="65"/>
      <c r="AI27" s="65"/>
      <c r="AJ27" s="65"/>
      <c r="AK27" s="65"/>
      <c r="AL27" s="65"/>
      <c r="AM27" s="65"/>
      <c r="AN27" s="65"/>
      <c r="AO27" s="65"/>
      <c r="AP27" s="65"/>
      <c r="AQ27" s="65"/>
      <c r="AR27" s="12" t="s">
        <v>28</v>
      </c>
      <c r="AS27" s="65"/>
      <c r="AT27" s="65"/>
      <c r="AU27" s="65"/>
      <c r="AV27" s="65"/>
      <c r="AW27" s="78"/>
      <c r="AX27" s="7"/>
      <c r="BC27">
        <f t="shared" si="5"/>
        <v>0</v>
      </c>
      <c r="BE27" s="36">
        <f t="shared" si="6"/>
        <v>0</v>
      </c>
      <c r="BF27" s="36"/>
      <c r="BG27" s="37">
        <f t="shared" ca="1" si="0"/>
        <v>6</v>
      </c>
      <c r="BH27" s="37">
        <f ca="1">IF(BN27&gt;BN22,1,0)+IF(BN27&gt;BN23,1,0)+IF(BN27&gt;BN24,1,0)+IF(BN27&gt;BN25,1,0)+IF(BN27&gt;BN26,1,0)</f>
        <v>0</v>
      </c>
      <c r="BI27" s="37" t="str">
        <f t="shared" si="7"/>
        <v>TB Untertürkheim</v>
      </c>
      <c r="BJ27" s="37">
        <f t="shared" ca="1" si="1"/>
        <v>0</v>
      </c>
      <c r="BK27" s="37">
        <f t="shared" ca="1" si="2"/>
        <v>0</v>
      </c>
      <c r="BL27" s="37">
        <f t="shared" ca="1" si="3"/>
        <v>0</v>
      </c>
      <c r="BM27" s="37">
        <f t="shared" ca="1" si="4"/>
        <v>0</v>
      </c>
      <c r="BN27" s="37">
        <f ca="1">$BJ27*1000000+$BM27*10000+$BK27+0.1</f>
        <v>0.1</v>
      </c>
      <c r="BO27" s="37"/>
      <c r="BP27" s="37"/>
      <c r="BQ27" s="37"/>
      <c r="BR27" s="37"/>
      <c r="BS27" s="37"/>
      <c r="BT27" s="37"/>
      <c r="BU27" s="37"/>
      <c r="BV27" s="35"/>
      <c r="BW27" s="35"/>
      <c r="BX27" s="35"/>
      <c r="BY27" s="35"/>
      <c r="BZ27" s="35"/>
      <c r="CA27" s="35"/>
      <c r="CB27" s="35"/>
      <c r="CC27" s="35"/>
      <c r="CD27" s="35"/>
      <c r="CE27" s="35"/>
      <c r="CF27" s="35"/>
    </row>
    <row r="28" spans="1:84" ht="16.5" thickBot="1" x14ac:dyDescent="0.3">
      <c r="A28" s="7"/>
      <c r="B28" s="38">
        <v>2</v>
      </c>
      <c r="C28" s="39"/>
      <c r="D28" s="81">
        <f t="shared" si="8"/>
        <v>0.67083333333333306</v>
      </c>
      <c r="E28" s="79"/>
      <c r="F28" s="79"/>
      <c r="G28" s="79"/>
      <c r="H28" s="79"/>
      <c r="I28" s="79" t="str">
        <f>N17</f>
        <v>FC Augsburg</v>
      </c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79"/>
      <c r="W28" s="79"/>
      <c r="X28" s="79"/>
      <c r="Y28" s="14" t="s">
        <v>29</v>
      </c>
      <c r="Z28" s="79" t="str">
        <f>N13</f>
        <v>Eintracht Frankfurt</v>
      </c>
      <c r="AA28" s="79"/>
      <c r="AB28" s="79"/>
      <c r="AC28" s="79"/>
      <c r="AD28" s="79"/>
      <c r="AE28" s="79"/>
      <c r="AF28" s="79"/>
      <c r="AG28" s="79"/>
      <c r="AH28" s="79"/>
      <c r="AI28" s="79"/>
      <c r="AJ28" s="79"/>
      <c r="AK28" s="79"/>
      <c r="AL28" s="79"/>
      <c r="AM28" s="79"/>
      <c r="AN28" s="79"/>
      <c r="AO28" s="79"/>
      <c r="AP28" s="79"/>
      <c r="AQ28" s="79"/>
      <c r="AR28" s="14" t="s">
        <v>28</v>
      </c>
      <c r="AS28" s="79"/>
      <c r="AT28" s="79"/>
      <c r="AU28" s="79"/>
      <c r="AV28" s="79"/>
      <c r="AW28" s="80"/>
      <c r="AX28" s="7"/>
      <c r="BC28">
        <f t="shared" si="5"/>
        <v>0</v>
      </c>
      <c r="BE28" s="36">
        <f t="shared" si="6"/>
        <v>0</v>
      </c>
      <c r="BF28" s="36"/>
      <c r="BG28" s="36"/>
      <c r="BH28" s="36"/>
      <c r="BI28" s="36"/>
      <c r="BJ28" s="36"/>
      <c r="BK28" s="36"/>
      <c r="BL28" s="36"/>
      <c r="BM28" s="36"/>
      <c r="BN28" s="36"/>
      <c r="BO28" s="36"/>
      <c r="BP28" s="36"/>
      <c r="BQ28" s="36"/>
      <c r="BR28" s="36"/>
      <c r="BS28" s="36"/>
      <c r="BT28" s="36"/>
      <c r="BU28" s="36"/>
    </row>
    <row r="29" spans="1:84" ht="16.5" thickBot="1" x14ac:dyDescent="0.3">
      <c r="A29" s="7"/>
      <c r="B29" s="38">
        <v>2</v>
      </c>
      <c r="C29" s="39"/>
      <c r="D29" s="82">
        <f t="shared" si="8"/>
        <v>0.68194444444444413</v>
      </c>
      <c r="E29" s="61"/>
      <c r="F29" s="61"/>
      <c r="G29" s="61"/>
      <c r="H29" s="61"/>
      <c r="I29" s="61" t="str">
        <f>N14</f>
        <v>SV Stuttgarter Kickers</v>
      </c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10" t="s">
        <v>29</v>
      </c>
      <c r="Z29" s="61" t="str">
        <f>N16</f>
        <v>1. FC Heidenheim</v>
      </c>
      <c r="AA29" s="61"/>
      <c r="AB29" s="61"/>
      <c r="AC29" s="61"/>
      <c r="AD29" s="61"/>
      <c r="AE29" s="61"/>
      <c r="AF29" s="61"/>
      <c r="AG29" s="61"/>
      <c r="AH29" s="61"/>
      <c r="AI29" s="61"/>
      <c r="AJ29" s="61"/>
      <c r="AK29" s="61"/>
      <c r="AL29" s="61"/>
      <c r="AM29" s="61"/>
      <c r="AN29" s="61"/>
      <c r="AO29" s="61"/>
      <c r="AP29" s="61"/>
      <c r="AQ29" s="61"/>
      <c r="AR29" s="10" t="s">
        <v>28</v>
      </c>
      <c r="AS29" s="61"/>
      <c r="AT29" s="61"/>
      <c r="AU29" s="61"/>
      <c r="AV29" s="61"/>
      <c r="AW29" s="69"/>
      <c r="AX29" s="7"/>
      <c r="BC29">
        <f t="shared" si="5"/>
        <v>0</v>
      </c>
      <c r="BE29" s="36">
        <f t="shared" si="6"/>
        <v>0</v>
      </c>
      <c r="BF29" s="36"/>
      <c r="BG29" s="36"/>
      <c r="BH29" s="36"/>
      <c r="BI29" s="36"/>
      <c r="BJ29" s="36"/>
      <c r="BK29" s="36"/>
      <c r="BL29" s="36"/>
      <c r="BM29" s="36"/>
      <c r="BN29" s="36"/>
      <c r="BO29" s="36"/>
      <c r="BP29" s="36"/>
      <c r="BQ29" s="36"/>
      <c r="BR29" s="36"/>
      <c r="BS29" s="36"/>
      <c r="BT29" s="36"/>
      <c r="BU29" s="36"/>
    </row>
    <row r="30" spans="1:84" ht="16.5" thickBot="1" x14ac:dyDescent="0.3">
      <c r="A30" s="7"/>
      <c r="B30" s="38">
        <v>2</v>
      </c>
      <c r="C30" s="39"/>
      <c r="D30" s="87">
        <f t="shared" si="8"/>
        <v>0.6930555555555552</v>
      </c>
      <c r="E30" s="65"/>
      <c r="F30" s="65"/>
      <c r="G30" s="65"/>
      <c r="H30" s="65"/>
      <c r="I30" s="65" t="str">
        <f>N18</f>
        <v>TB Untertürkheim</v>
      </c>
      <c r="J30" s="65"/>
      <c r="K30" s="65"/>
      <c r="L30" s="65"/>
      <c r="M30" s="65"/>
      <c r="N30" s="65"/>
      <c r="O30" s="65"/>
      <c r="P30" s="65"/>
      <c r="Q30" s="65"/>
      <c r="R30" s="65"/>
      <c r="S30" s="65"/>
      <c r="T30" s="65"/>
      <c r="U30" s="65"/>
      <c r="V30" s="65"/>
      <c r="W30" s="65"/>
      <c r="X30" s="65"/>
      <c r="Y30" s="12" t="s">
        <v>29</v>
      </c>
      <c r="Z30" s="65" t="str">
        <f>N15</f>
        <v>VfR Heilbronn</v>
      </c>
      <c r="AA30" s="65"/>
      <c r="AB30" s="65"/>
      <c r="AC30" s="65"/>
      <c r="AD30" s="65"/>
      <c r="AE30" s="65"/>
      <c r="AF30" s="65"/>
      <c r="AG30" s="65"/>
      <c r="AH30" s="65"/>
      <c r="AI30" s="65"/>
      <c r="AJ30" s="65"/>
      <c r="AK30" s="65"/>
      <c r="AL30" s="65"/>
      <c r="AM30" s="65"/>
      <c r="AN30" s="65"/>
      <c r="AO30" s="65"/>
      <c r="AP30" s="65"/>
      <c r="AQ30" s="65"/>
      <c r="AR30" s="12" t="s">
        <v>28</v>
      </c>
      <c r="AS30" s="65"/>
      <c r="AT30" s="65"/>
      <c r="AU30" s="65"/>
      <c r="AV30" s="65"/>
      <c r="AW30" s="78"/>
      <c r="AX30" s="7"/>
      <c r="BC30">
        <f t="shared" si="5"/>
        <v>0</v>
      </c>
      <c r="BE30" s="36">
        <f t="shared" si="6"/>
        <v>0</v>
      </c>
      <c r="BF30" s="36"/>
      <c r="BG30" s="36"/>
      <c r="BH30" s="36"/>
      <c r="BI30" s="36"/>
      <c r="BJ30" s="36"/>
      <c r="BK30" s="36"/>
      <c r="BL30" s="36"/>
      <c r="BM30" s="36"/>
      <c r="BN30" s="36"/>
      <c r="BO30" s="36"/>
      <c r="BP30" s="36"/>
      <c r="BQ30" s="36"/>
      <c r="BR30" s="36"/>
      <c r="BS30" s="36"/>
      <c r="BT30" s="36"/>
      <c r="BU30" s="36"/>
    </row>
    <row r="31" spans="1:84" ht="16.5" thickBot="1" x14ac:dyDescent="0.3">
      <c r="A31" s="7"/>
      <c r="B31" s="38">
        <v>2</v>
      </c>
      <c r="C31" s="39"/>
      <c r="D31" s="81">
        <f t="shared" si="8"/>
        <v>0.70416666666666627</v>
      </c>
      <c r="E31" s="79"/>
      <c r="F31" s="79"/>
      <c r="G31" s="79"/>
      <c r="H31" s="79"/>
      <c r="I31" s="79" t="str">
        <f>N13</f>
        <v>Eintracht Frankfurt</v>
      </c>
      <c r="J31" s="79"/>
      <c r="K31" s="79"/>
      <c r="L31" s="79"/>
      <c r="M31" s="79"/>
      <c r="N31" s="79"/>
      <c r="O31" s="79"/>
      <c r="P31" s="79"/>
      <c r="Q31" s="79"/>
      <c r="R31" s="79"/>
      <c r="S31" s="79"/>
      <c r="T31" s="79"/>
      <c r="U31" s="79"/>
      <c r="V31" s="79"/>
      <c r="W31" s="79"/>
      <c r="X31" s="79"/>
      <c r="Y31" s="14" t="s">
        <v>29</v>
      </c>
      <c r="Z31" s="79" t="str">
        <f>N16</f>
        <v>1. FC Heidenheim</v>
      </c>
      <c r="AA31" s="79"/>
      <c r="AB31" s="79"/>
      <c r="AC31" s="79"/>
      <c r="AD31" s="79"/>
      <c r="AE31" s="79"/>
      <c r="AF31" s="79"/>
      <c r="AG31" s="79"/>
      <c r="AH31" s="79"/>
      <c r="AI31" s="79"/>
      <c r="AJ31" s="79"/>
      <c r="AK31" s="79"/>
      <c r="AL31" s="79"/>
      <c r="AM31" s="79"/>
      <c r="AN31" s="79"/>
      <c r="AO31" s="79"/>
      <c r="AP31" s="79"/>
      <c r="AQ31" s="79"/>
      <c r="AR31" s="14" t="s">
        <v>28</v>
      </c>
      <c r="AS31" s="79"/>
      <c r="AT31" s="79"/>
      <c r="AU31" s="79"/>
      <c r="AV31" s="79"/>
      <c r="AW31" s="80"/>
      <c r="AX31" s="7"/>
      <c r="BC31">
        <f t="shared" si="5"/>
        <v>0</v>
      </c>
      <c r="BE31" s="36">
        <f t="shared" si="6"/>
        <v>0</v>
      </c>
      <c r="BF31" s="36"/>
      <c r="BG31" s="36"/>
      <c r="BH31" s="36"/>
      <c r="BI31" s="36"/>
      <c r="BJ31" s="36"/>
      <c r="BK31" s="36"/>
      <c r="BL31" s="36"/>
      <c r="BM31" s="36"/>
      <c r="BN31" s="36"/>
      <c r="BO31" s="36"/>
      <c r="BP31" s="36"/>
      <c r="BQ31" s="36"/>
      <c r="BR31" s="36"/>
      <c r="BS31" s="36"/>
      <c r="BT31" s="36"/>
      <c r="BU31" s="36"/>
    </row>
    <row r="32" spans="1:84" ht="16.5" thickBot="1" x14ac:dyDescent="0.3">
      <c r="A32" s="7"/>
      <c r="B32" s="38">
        <v>2</v>
      </c>
      <c r="C32" s="39"/>
      <c r="D32" s="82">
        <f t="shared" si="8"/>
        <v>0.71527777777777735</v>
      </c>
      <c r="E32" s="61"/>
      <c r="F32" s="61"/>
      <c r="G32" s="61"/>
      <c r="H32" s="61"/>
      <c r="I32" s="61" t="str">
        <f>N18</f>
        <v>TB Untertürkheim</v>
      </c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10" t="s">
        <v>29</v>
      </c>
      <c r="Z32" s="61" t="str">
        <f>N14</f>
        <v>SV Stuttgarter Kickers</v>
      </c>
      <c r="AA32" s="61"/>
      <c r="AB32" s="61"/>
      <c r="AC32" s="61"/>
      <c r="AD32" s="61"/>
      <c r="AE32" s="61"/>
      <c r="AF32" s="61"/>
      <c r="AG32" s="61"/>
      <c r="AH32" s="61"/>
      <c r="AI32" s="61"/>
      <c r="AJ32" s="61"/>
      <c r="AK32" s="61"/>
      <c r="AL32" s="61"/>
      <c r="AM32" s="61"/>
      <c r="AN32" s="61"/>
      <c r="AO32" s="61"/>
      <c r="AP32" s="61"/>
      <c r="AQ32" s="61"/>
      <c r="AR32" s="10" t="s">
        <v>28</v>
      </c>
      <c r="AS32" s="61"/>
      <c r="AT32" s="61"/>
      <c r="AU32" s="61"/>
      <c r="AV32" s="61"/>
      <c r="AW32" s="69"/>
      <c r="AX32" s="7"/>
      <c r="BC32">
        <f t="shared" si="5"/>
        <v>0</v>
      </c>
      <c r="BE32" s="36">
        <f t="shared" si="6"/>
        <v>0</v>
      </c>
      <c r="BF32" s="36"/>
      <c r="BG32" s="36"/>
      <c r="BH32" s="36"/>
      <c r="BI32" s="36"/>
      <c r="BJ32" s="36"/>
      <c r="BK32" s="36"/>
      <c r="BL32" s="36"/>
      <c r="BM32" s="36"/>
      <c r="BN32" s="36"/>
      <c r="BO32" s="36"/>
      <c r="BP32" s="36"/>
      <c r="BQ32" s="36"/>
      <c r="BR32" s="36"/>
      <c r="BS32" s="36"/>
      <c r="BT32" s="36"/>
      <c r="BU32" s="36"/>
    </row>
    <row r="33" spans="1:73" ht="16.5" thickBot="1" x14ac:dyDescent="0.3">
      <c r="A33" s="7"/>
      <c r="B33" s="38">
        <v>2</v>
      </c>
      <c r="C33" s="39"/>
      <c r="D33" s="87">
        <f t="shared" si="8"/>
        <v>0.72638888888888842</v>
      </c>
      <c r="E33" s="65"/>
      <c r="F33" s="65"/>
      <c r="G33" s="65"/>
      <c r="H33" s="65"/>
      <c r="I33" s="65" t="str">
        <f>N15</f>
        <v>VfR Heilbronn</v>
      </c>
      <c r="J33" s="65"/>
      <c r="K33" s="65"/>
      <c r="L33" s="65"/>
      <c r="M33" s="65"/>
      <c r="N33" s="65"/>
      <c r="O33" s="65"/>
      <c r="P33" s="65"/>
      <c r="Q33" s="65"/>
      <c r="R33" s="65"/>
      <c r="S33" s="65"/>
      <c r="T33" s="65"/>
      <c r="U33" s="65"/>
      <c r="V33" s="65"/>
      <c r="W33" s="65"/>
      <c r="X33" s="65"/>
      <c r="Y33" s="12" t="s">
        <v>29</v>
      </c>
      <c r="Z33" s="65" t="str">
        <f>N17</f>
        <v>FC Augsburg</v>
      </c>
      <c r="AA33" s="65"/>
      <c r="AB33" s="65"/>
      <c r="AC33" s="65"/>
      <c r="AD33" s="65"/>
      <c r="AE33" s="65"/>
      <c r="AF33" s="65"/>
      <c r="AG33" s="65"/>
      <c r="AH33" s="65"/>
      <c r="AI33" s="65"/>
      <c r="AJ33" s="65"/>
      <c r="AK33" s="65"/>
      <c r="AL33" s="65"/>
      <c r="AM33" s="65"/>
      <c r="AN33" s="65"/>
      <c r="AO33" s="65"/>
      <c r="AP33" s="65"/>
      <c r="AQ33" s="65"/>
      <c r="AR33" s="12" t="s">
        <v>28</v>
      </c>
      <c r="AS33" s="65"/>
      <c r="AT33" s="65"/>
      <c r="AU33" s="65"/>
      <c r="AV33" s="65"/>
      <c r="AW33" s="78"/>
      <c r="AX33" s="7"/>
      <c r="BC33">
        <f t="shared" si="5"/>
        <v>0</v>
      </c>
      <c r="BE33" s="36">
        <f t="shared" si="6"/>
        <v>0</v>
      </c>
      <c r="BF33" s="36"/>
      <c r="BG33" s="36"/>
      <c r="BH33" s="36"/>
      <c r="BI33" s="36"/>
      <c r="BJ33" s="36"/>
      <c r="BK33" s="36"/>
      <c r="BL33" s="36"/>
      <c r="BM33" s="36"/>
      <c r="BN33" s="36"/>
      <c r="BO33" s="36"/>
      <c r="BP33" s="36"/>
      <c r="BQ33" s="36"/>
      <c r="BR33" s="36"/>
      <c r="BS33" s="36"/>
      <c r="BT33" s="36"/>
      <c r="BU33" s="36"/>
    </row>
    <row r="34" spans="1:73" ht="16.5" thickBot="1" x14ac:dyDescent="0.3">
      <c r="A34" s="7"/>
      <c r="B34" s="38">
        <v>2</v>
      </c>
      <c r="C34" s="39"/>
      <c r="D34" s="81">
        <f t="shared" si="8"/>
        <v>0.73749999999999949</v>
      </c>
      <c r="E34" s="79"/>
      <c r="F34" s="79"/>
      <c r="G34" s="79"/>
      <c r="H34" s="79"/>
      <c r="I34" s="79" t="str">
        <f>N18</f>
        <v>TB Untertürkheim</v>
      </c>
      <c r="J34" s="79"/>
      <c r="K34" s="79"/>
      <c r="L34" s="79"/>
      <c r="M34" s="79"/>
      <c r="N34" s="79"/>
      <c r="O34" s="79"/>
      <c r="P34" s="79"/>
      <c r="Q34" s="79"/>
      <c r="R34" s="79"/>
      <c r="S34" s="79"/>
      <c r="T34" s="79"/>
      <c r="U34" s="79"/>
      <c r="V34" s="79"/>
      <c r="W34" s="79"/>
      <c r="X34" s="79"/>
      <c r="Y34" s="14" t="s">
        <v>29</v>
      </c>
      <c r="Z34" s="79" t="str">
        <f>N13</f>
        <v>Eintracht Frankfurt</v>
      </c>
      <c r="AA34" s="79"/>
      <c r="AB34" s="79"/>
      <c r="AC34" s="79"/>
      <c r="AD34" s="79"/>
      <c r="AE34" s="79"/>
      <c r="AF34" s="79"/>
      <c r="AG34" s="79"/>
      <c r="AH34" s="79"/>
      <c r="AI34" s="79"/>
      <c r="AJ34" s="79"/>
      <c r="AK34" s="79"/>
      <c r="AL34" s="79"/>
      <c r="AM34" s="79"/>
      <c r="AN34" s="79"/>
      <c r="AO34" s="79"/>
      <c r="AP34" s="79"/>
      <c r="AQ34" s="79"/>
      <c r="AR34" s="14" t="s">
        <v>28</v>
      </c>
      <c r="AS34" s="79"/>
      <c r="AT34" s="79"/>
      <c r="AU34" s="79"/>
      <c r="AV34" s="79"/>
      <c r="AW34" s="80"/>
      <c r="AX34" s="7"/>
      <c r="BC34">
        <f t="shared" si="5"/>
        <v>0</v>
      </c>
      <c r="BE34" s="36">
        <f t="shared" si="6"/>
        <v>0</v>
      </c>
      <c r="BF34" s="36"/>
      <c r="BG34" s="36"/>
      <c r="BH34" s="36"/>
      <c r="BI34" s="36"/>
      <c r="BJ34" s="36"/>
      <c r="BK34" s="36"/>
      <c r="BL34" s="36"/>
      <c r="BM34" s="36"/>
      <c r="BN34" s="36"/>
      <c r="BO34" s="36"/>
      <c r="BP34" s="36"/>
      <c r="BQ34" s="36"/>
      <c r="BR34" s="36"/>
      <c r="BS34" s="36"/>
      <c r="BT34" s="36"/>
      <c r="BU34" s="36"/>
    </row>
    <row r="35" spans="1:73" ht="16.5" thickBot="1" x14ac:dyDescent="0.3">
      <c r="A35" s="7"/>
      <c r="B35" s="38">
        <v>2</v>
      </c>
      <c r="C35" s="39"/>
      <c r="D35" s="82">
        <f t="shared" si="8"/>
        <v>0.74861111111111056</v>
      </c>
      <c r="E35" s="61"/>
      <c r="F35" s="61"/>
      <c r="G35" s="61"/>
      <c r="H35" s="61"/>
      <c r="I35" s="61" t="str">
        <f>N14</f>
        <v>SV Stuttgarter Kickers</v>
      </c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10" t="s">
        <v>29</v>
      </c>
      <c r="Z35" s="61" t="str">
        <f>N15</f>
        <v>VfR Heilbronn</v>
      </c>
      <c r="AA35" s="61"/>
      <c r="AB35" s="61"/>
      <c r="AC35" s="61"/>
      <c r="AD35" s="61"/>
      <c r="AE35" s="61"/>
      <c r="AF35" s="61"/>
      <c r="AG35" s="61"/>
      <c r="AH35" s="61"/>
      <c r="AI35" s="61"/>
      <c r="AJ35" s="61"/>
      <c r="AK35" s="61"/>
      <c r="AL35" s="61"/>
      <c r="AM35" s="61"/>
      <c r="AN35" s="61"/>
      <c r="AO35" s="61"/>
      <c r="AP35" s="61"/>
      <c r="AQ35" s="61"/>
      <c r="AR35" s="10" t="s">
        <v>28</v>
      </c>
      <c r="AS35" s="61"/>
      <c r="AT35" s="61"/>
      <c r="AU35" s="61"/>
      <c r="AV35" s="61"/>
      <c r="AW35" s="69"/>
      <c r="AX35" s="7"/>
      <c r="BC35">
        <f t="shared" si="5"/>
        <v>0</v>
      </c>
      <c r="BE35" s="36">
        <f t="shared" si="6"/>
        <v>0</v>
      </c>
      <c r="BF35" s="36"/>
      <c r="BG35" s="36"/>
      <c r="BH35" s="36"/>
      <c r="BI35" s="36"/>
      <c r="BJ35" s="36"/>
      <c r="BK35" s="36"/>
      <c r="BL35" s="36"/>
      <c r="BM35" s="36"/>
      <c r="BN35" s="36"/>
      <c r="BO35" s="36"/>
      <c r="BP35" s="36"/>
      <c r="BQ35" s="36"/>
      <c r="BR35" s="36"/>
      <c r="BS35" s="36"/>
      <c r="BT35" s="36"/>
      <c r="BU35" s="36"/>
    </row>
    <row r="36" spans="1:73" ht="16.5" thickBot="1" x14ac:dyDescent="0.3">
      <c r="A36" s="7"/>
      <c r="B36" s="38">
        <v>2</v>
      </c>
      <c r="C36" s="39"/>
      <c r="D36" s="87">
        <f t="shared" si="8"/>
        <v>0.75972222222222163</v>
      </c>
      <c r="E36" s="65"/>
      <c r="F36" s="65"/>
      <c r="G36" s="65"/>
      <c r="H36" s="65"/>
      <c r="I36" s="65" t="str">
        <f>N16</f>
        <v>1. FC Heidenheim</v>
      </c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5"/>
      <c r="U36" s="65"/>
      <c r="V36" s="65"/>
      <c r="W36" s="65"/>
      <c r="X36" s="65"/>
      <c r="Y36" s="12" t="s">
        <v>29</v>
      </c>
      <c r="Z36" s="65" t="str">
        <f>N17</f>
        <v>FC Augsburg</v>
      </c>
      <c r="AA36" s="65"/>
      <c r="AB36" s="65"/>
      <c r="AC36" s="65"/>
      <c r="AD36" s="65"/>
      <c r="AE36" s="65"/>
      <c r="AF36" s="65"/>
      <c r="AG36" s="65"/>
      <c r="AH36" s="65"/>
      <c r="AI36" s="65"/>
      <c r="AJ36" s="65"/>
      <c r="AK36" s="65"/>
      <c r="AL36" s="65"/>
      <c r="AM36" s="65"/>
      <c r="AN36" s="65"/>
      <c r="AO36" s="65"/>
      <c r="AP36" s="65"/>
      <c r="AQ36" s="65"/>
      <c r="AR36" s="12" t="s">
        <v>28</v>
      </c>
      <c r="AS36" s="65"/>
      <c r="AT36" s="65"/>
      <c r="AU36" s="65"/>
      <c r="AV36" s="65"/>
      <c r="AW36" s="78"/>
      <c r="AX36" s="7"/>
      <c r="BC36">
        <f t="shared" si="5"/>
        <v>0</v>
      </c>
      <c r="BE36" s="36">
        <f t="shared" si="6"/>
        <v>0</v>
      </c>
      <c r="BF36" s="36"/>
      <c r="BG36" s="36"/>
      <c r="BH36" s="36"/>
      <c r="BI36" s="36"/>
      <c r="BJ36" s="36"/>
      <c r="BK36" s="36"/>
      <c r="BL36" s="36"/>
      <c r="BM36" s="36"/>
      <c r="BN36" s="36"/>
      <c r="BO36" s="36"/>
      <c r="BP36" s="36"/>
      <c r="BQ36" s="36"/>
      <c r="BR36" s="36"/>
      <c r="BS36" s="36"/>
      <c r="BT36" s="36"/>
      <c r="BU36" s="36"/>
    </row>
    <row r="37" spans="1:73" ht="15.75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BE37" s="36"/>
      <c r="BF37" s="36"/>
      <c r="BG37" s="36"/>
      <c r="BH37" s="36"/>
      <c r="BI37" s="36"/>
      <c r="BJ37" s="36"/>
      <c r="BK37" s="36"/>
      <c r="BL37" s="36"/>
      <c r="BM37" s="36"/>
      <c r="BN37" s="36"/>
      <c r="BO37" s="36"/>
      <c r="BP37" s="36"/>
      <c r="BQ37" s="36"/>
      <c r="BR37" s="36"/>
      <c r="BS37" s="36"/>
      <c r="BT37" s="36"/>
      <c r="BU37" s="36"/>
    </row>
    <row r="38" spans="1:73" ht="16.5" thickBot="1" x14ac:dyDescent="0.3">
      <c r="A38" s="7"/>
      <c r="B38" s="9" t="s">
        <v>30</v>
      </c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BE38" s="36"/>
      <c r="BF38" s="36"/>
      <c r="BG38" s="36"/>
      <c r="BH38" s="36"/>
      <c r="BI38" s="36"/>
      <c r="BJ38" s="36"/>
      <c r="BK38" s="36"/>
      <c r="BL38" s="36"/>
      <c r="BM38" s="36"/>
      <c r="BN38" s="36"/>
      <c r="BO38" s="36"/>
      <c r="BP38" s="36"/>
      <c r="BQ38" s="36"/>
      <c r="BR38" s="36"/>
      <c r="BS38" s="36"/>
      <c r="BT38" s="36"/>
      <c r="BU38" s="36"/>
    </row>
    <row r="39" spans="1:73" ht="15.75" x14ac:dyDescent="0.25">
      <c r="A39" s="8"/>
      <c r="B39" s="8"/>
      <c r="C39" s="8"/>
      <c r="D39" s="8"/>
      <c r="E39" s="8"/>
      <c r="F39" s="8"/>
      <c r="G39" s="8"/>
      <c r="H39" s="76" t="s">
        <v>34</v>
      </c>
      <c r="I39" s="77"/>
      <c r="J39" s="77"/>
      <c r="K39" s="77"/>
      <c r="L39" s="77"/>
      <c r="M39" s="77"/>
      <c r="N39" s="77"/>
      <c r="O39" s="77"/>
      <c r="P39" s="77"/>
      <c r="Q39" s="77"/>
      <c r="R39" s="77"/>
      <c r="S39" s="77"/>
      <c r="T39" s="77"/>
      <c r="U39" s="77"/>
      <c r="V39" s="77"/>
      <c r="W39" s="77"/>
      <c r="X39" s="77"/>
      <c r="Y39" s="77"/>
      <c r="Z39" s="77"/>
      <c r="AA39" s="77"/>
      <c r="AB39" s="77"/>
      <c r="AC39" s="77"/>
      <c r="AD39" s="77"/>
      <c r="AE39" s="77"/>
      <c r="AF39" s="77"/>
      <c r="AG39" s="74" t="s">
        <v>33</v>
      </c>
      <c r="AH39" s="74"/>
      <c r="AI39" s="74"/>
      <c r="AJ39" s="74" t="s">
        <v>31</v>
      </c>
      <c r="AK39" s="74"/>
      <c r="AL39" s="74"/>
      <c r="AM39" s="74"/>
      <c r="AN39" s="74"/>
      <c r="AO39" s="74" t="s">
        <v>32</v>
      </c>
      <c r="AP39" s="74"/>
      <c r="AQ39" s="75"/>
      <c r="AR39" s="8"/>
      <c r="AS39" s="8"/>
      <c r="AT39" s="8"/>
      <c r="AU39" s="8"/>
      <c r="AV39" s="8"/>
      <c r="AW39" s="8"/>
      <c r="AX39" s="8"/>
      <c r="BE39" s="36"/>
      <c r="BF39" s="36"/>
      <c r="BG39" s="36"/>
      <c r="BH39" s="36"/>
      <c r="BI39" s="36"/>
      <c r="BJ39" s="36"/>
      <c r="BK39" s="36"/>
      <c r="BL39" s="36"/>
      <c r="BM39" s="36"/>
      <c r="BN39" s="36"/>
      <c r="BO39" s="36"/>
      <c r="BP39" s="36"/>
      <c r="BQ39" s="36"/>
      <c r="BR39" s="36"/>
      <c r="BS39" s="36"/>
      <c r="BT39" s="36"/>
      <c r="BU39" s="36"/>
    </row>
    <row r="40" spans="1:73" ht="15.75" x14ac:dyDescent="0.25">
      <c r="A40" s="7"/>
      <c r="B40" s="7"/>
      <c r="C40" s="7"/>
      <c r="D40" s="7"/>
      <c r="E40" s="7"/>
      <c r="F40" s="7"/>
      <c r="G40" s="7"/>
      <c r="H40" s="72" t="s">
        <v>4</v>
      </c>
      <c r="I40" s="61"/>
      <c r="J40" s="62" t="str">
        <f ca="1">VLOOKUP(5,BH22:BN27,2,FALSE)</f>
        <v>Eintracht Frankfurt</v>
      </c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70"/>
      <c r="AG40" s="61">
        <f ca="1">VLOOKUP(5,BH22:BN27,3,FALSE)</f>
        <v>0</v>
      </c>
      <c r="AH40" s="61"/>
      <c r="AI40" s="61"/>
      <c r="AJ40" s="61">
        <f ca="1">VLOOKUP(5,BH22:BP27,4,FALSE)</f>
        <v>0</v>
      </c>
      <c r="AK40" s="61"/>
      <c r="AL40" s="10" t="s">
        <v>28</v>
      </c>
      <c r="AM40" s="61">
        <f ca="1">VLOOKUP(5,BH22:BP27,5,FALSE)</f>
        <v>0</v>
      </c>
      <c r="AN40" s="61"/>
      <c r="AO40" s="61">
        <f ca="1">AJ40-AM40</f>
        <v>0</v>
      </c>
      <c r="AP40" s="61"/>
      <c r="AQ40" s="69"/>
      <c r="AR40" s="7"/>
      <c r="AS40" s="7"/>
      <c r="AT40" s="7"/>
      <c r="AU40" s="7"/>
      <c r="AV40" s="7"/>
      <c r="AW40" s="7"/>
      <c r="AX40" s="7"/>
      <c r="BE40" s="36"/>
      <c r="BF40" s="36"/>
      <c r="BG40" s="36"/>
      <c r="BH40" s="36"/>
      <c r="BI40" s="36" t="str">
        <f ca="1">VLOOKUP(5,BH22:BN27,2,FALSE)</f>
        <v>Eintracht Frankfurt</v>
      </c>
      <c r="BJ40" s="36"/>
      <c r="BK40" s="36"/>
      <c r="BL40" s="36"/>
      <c r="BM40" s="36"/>
      <c r="BN40" s="36"/>
      <c r="BO40" s="36"/>
      <c r="BP40" s="36"/>
      <c r="BQ40" s="36"/>
      <c r="BR40" s="36"/>
      <c r="BS40" s="36"/>
      <c r="BT40" s="36"/>
      <c r="BU40" s="36"/>
    </row>
    <row r="41" spans="1:73" ht="15.75" x14ac:dyDescent="0.25">
      <c r="A41" s="7"/>
      <c r="B41" s="7"/>
      <c r="C41" s="7"/>
      <c r="D41" s="7"/>
      <c r="E41" s="7"/>
      <c r="F41" s="7"/>
      <c r="G41" s="7"/>
      <c r="H41" s="72" t="s">
        <v>5</v>
      </c>
      <c r="I41" s="61"/>
      <c r="J41" s="62" t="str">
        <f ca="1">VLOOKUP(4,BH22:BP27,2,FALSE)</f>
        <v>SV Stuttgarter Kickers</v>
      </c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70"/>
      <c r="AG41" s="61">
        <f ca="1">VLOOKUP(4,BH22:BP27,3,FALSE)</f>
        <v>0</v>
      </c>
      <c r="AH41" s="61"/>
      <c r="AI41" s="61"/>
      <c r="AJ41" s="61">
        <f ca="1">VLOOKUP(4,BH22:BP27,4,FALSE)</f>
        <v>0</v>
      </c>
      <c r="AK41" s="61"/>
      <c r="AL41" s="10" t="s">
        <v>28</v>
      </c>
      <c r="AM41" s="61">
        <f ca="1">VLOOKUP(4,BH22:BP27,5,FALSE)</f>
        <v>0</v>
      </c>
      <c r="AN41" s="61"/>
      <c r="AO41" s="62">
        <f t="shared" ref="AO41:AO45" ca="1" si="9">AJ41-AM41</f>
        <v>0</v>
      </c>
      <c r="AP41" s="63"/>
      <c r="AQ41" s="64"/>
      <c r="AR41" s="7"/>
      <c r="AS41" s="7"/>
      <c r="AT41" s="7"/>
      <c r="AU41" s="7"/>
      <c r="AV41" s="7"/>
      <c r="AW41" s="7"/>
      <c r="AX41" s="7"/>
      <c r="BE41" s="36"/>
      <c r="BF41" s="36"/>
      <c r="BG41" s="36"/>
      <c r="BH41" s="36"/>
      <c r="BI41" s="36" t="str">
        <f ca="1">VLOOKUP(4,BH22:BP27,2,FALSE)</f>
        <v>SV Stuttgarter Kickers</v>
      </c>
      <c r="BJ41" s="36"/>
      <c r="BK41" s="36"/>
      <c r="BL41" s="36"/>
      <c r="BM41" s="36"/>
      <c r="BN41" s="36"/>
      <c r="BO41" s="36"/>
      <c r="BP41" s="36"/>
      <c r="BQ41" s="36"/>
      <c r="BR41" s="36"/>
      <c r="BS41" s="36"/>
      <c r="BT41" s="36"/>
      <c r="BU41" s="36"/>
    </row>
    <row r="42" spans="1:73" ht="15.75" x14ac:dyDescent="0.25">
      <c r="A42" s="7"/>
      <c r="B42" s="7"/>
      <c r="C42" s="7"/>
      <c r="D42" s="7"/>
      <c r="E42" s="7"/>
      <c r="F42" s="7"/>
      <c r="G42" s="7"/>
      <c r="H42" s="72" t="s">
        <v>6</v>
      </c>
      <c r="I42" s="61"/>
      <c r="J42" s="62" t="str">
        <f ca="1">VLOOKUP(3,BH22:BP27,2,FALSE)</f>
        <v>VfR Heilbronn</v>
      </c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  <c r="AE42" s="63"/>
      <c r="AF42" s="70"/>
      <c r="AG42" s="61">
        <f ca="1">VLOOKUP(3,BH22:BP27,3,FALSE)</f>
        <v>0</v>
      </c>
      <c r="AH42" s="61"/>
      <c r="AI42" s="61"/>
      <c r="AJ42" s="61">
        <f ca="1">VLOOKUP(3,BH22:BP27,4,FALSE)</f>
        <v>0</v>
      </c>
      <c r="AK42" s="61"/>
      <c r="AL42" s="10" t="s">
        <v>28</v>
      </c>
      <c r="AM42" s="61">
        <f ca="1">VLOOKUP(3,BH22:BP27,5,FALSE)</f>
        <v>0</v>
      </c>
      <c r="AN42" s="61"/>
      <c r="AO42" s="62">
        <f t="shared" ca="1" si="9"/>
        <v>0</v>
      </c>
      <c r="AP42" s="63"/>
      <c r="AQ42" s="64"/>
      <c r="AR42" s="7"/>
      <c r="AS42" s="7"/>
      <c r="AT42" s="7"/>
      <c r="AU42" s="7"/>
      <c r="AV42" s="7"/>
      <c r="AW42" s="7"/>
      <c r="AX42" s="7"/>
      <c r="BE42" s="36"/>
      <c r="BF42" s="36"/>
      <c r="BG42" s="36"/>
      <c r="BH42" s="36"/>
      <c r="BI42" s="36" t="str">
        <f ca="1">VLOOKUP(3,BH22:BP27,2,FALSE)</f>
        <v>VfR Heilbronn</v>
      </c>
      <c r="BJ42" s="36"/>
      <c r="BK42" s="36"/>
      <c r="BL42" s="36"/>
      <c r="BM42" s="36"/>
      <c r="BN42" s="36"/>
      <c r="BO42" s="36"/>
      <c r="BP42" s="36"/>
      <c r="BQ42" s="36"/>
      <c r="BR42" s="36"/>
      <c r="BS42" s="36"/>
      <c r="BT42" s="36"/>
      <c r="BU42" s="36"/>
    </row>
    <row r="43" spans="1:73" ht="15.75" x14ac:dyDescent="0.25">
      <c r="A43" s="7"/>
      <c r="B43" s="7"/>
      <c r="C43" s="7"/>
      <c r="D43" s="7"/>
      <c r="E43" s="7"/>
      <c r="F43" s="7"/>
      <c r="G43" s="7"/>
      <c r="H43" s="72" t="s">
        <v>7</v>
      </c>
      <c r="I43" s="61"/>
      <c r="J43" s="62" t="str">
        <f ca="1">VLOOKUP(2,BH22:BP27,2,FALSE)</f>
        <v>1. FC Heidenheim</v>
      </c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70"/>
      <c r="AG43" s="61">
        <f ca="1">VLOOKUP(2,BH22:BP27,3,FALSE)</f>
        <v>0</v>
      </c>
      <c r="AH43" s="61"/>
      <c r="AI43" s="61"/>
      <c r="AJ43" s="61">
        <f ca="1">VLOOKUP(2,BH22:BP27,4,FALSE)</f>
        <v>0</v>
      </c>
      <c r="AK43" s="61"/>
      <c r="AL43" s="10" t="s">
        <v>28</v>
      </c>
      <c r="AM43" s="61">
        <f ca="1">VLOOKUP(2,BH22:BP27,5,FALSE)</f>
        <v>0</v>
      </c>
      <c r="AN43" s="61"/>
      <c r="AO43" s="62">
        <f t="shared" ca="1" si="9"/>
        <v>0</v>
      </c>
      <c r="AP43" s="63"/>
      <c r="AQ43" s="64"/>
      <c r="AR43" s="7"/>
      <c r="AS43" s="7"/>
      <c r="AT43" s="7"/>
      <c r="AU43" s="7"/>
      <c r="AV43" s="7"/>
      <c r="AW43" s="7"/>
      <c r="AX43" s="7"/>
      <c r="BE43" s="36"/>
      <c r="BF43" s="36"/>
      <c r="BG43" s="36"/>
      <c r="BH43" s="36"/>
      <c r="BI43" s="36" t="str">
        <f ca="1">VLOOKUP(2,BH22:BP27,2,FALSE)</f>
        <v>1. FC Heidenheim</v>
      </c>
      <c r="BJ43" s="36"/>
      <c r="BK43" s="36"/>
      <c r="BL43" s="36"/>
      <c r="BM43" s="36"/>
      <c r="BN43" s="36"/>
      <c r="BO43" s="36"/>
      <c r="BP43" s="36"/>
      <c r="BQ43" s="36"/>
      <c r="BR43" s="36"/>
      <c r="BS43" s="36"/>
      <c r="BT43" s="36"/>
      <c r="BU43" s="36"/>
    </row>
    <row r="44" spans="1:73" ht="15.75" x14ac:dyDescent="0.25">
      <c r="A44" s="7"/>
      <c r="B44" s="7"/>
      <c r="C44" s="7"/>
      <c r="D44" s="7"/>
      <c r="E44" s="7"/>
      <c r="F44" s="7"/>
      <c r="G44" s="7"/>
      <c r="H44" s="72" t="s">
        <v>8</v>
      </c>
      <c r="I44" s="61"/>
      <c r="J44" s="62" t="str">
        <f ca="1">VLOOKUP(1,BH22:BP27,2,FALSE)</f>
        <v>FC Augsburg</v>
      </c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70"/>
      <c r="AG44" s="61">
        <f ca="1">VLOOKUP(1,BH22:BP27,3,FALSE)</f>
        <v>0</v>
      </c>
      <c r="AH44" s="61"/>
      <c r="AI44" s="61"/>
      <c r="AJ44" s="61">
        <f ca="1">VLOOKUP(1,BH22:BP27,4,FALSE)</f>
        <v>0</v>
      </c>
      <c r="AK44" s="61"/>
      <c r="AL44" s="10" t="s">
        <v>28</v>
      </c>
      <c r="AM44" s="61">
        <f ca="1">VLOOKUP(1,BH22:BP27,5,FALSE)</f>
        <v>0</v>
      </c>
      <c r="AN44" s="61"/>
      <c r="AO44" s="62">
        <f t="shared" ca="1" si="9"/>
        <v>0</v>
      </c>
      <c r="AP44" s="63"/>
      <c r="AQ44" s="64"/>
      <c r="AR44" s="7"/>
      <c r="AS44" s="7"/>
      <c r="AT44" s="7"/>
      <c r="AU44" s="7"/>
      <c r="AV44" s="7"/>
      <c r="AW44" s="7"/>
      <c r="AX44" s="7"/>
      <c r="BE44" s="36"/>
      <c r="BF44" s="36"/>
      <c r="BG44" s="36"/>
      <c r="BH44" s="36"/>
      <c r="BI44" s="36" t="str">
        <f ca="1">VLOOKUP(1,BH22:BP27,2,FALSE)</f>
        <v>FC Augsburg</v>
      </c>
      <c r="BJ44" s="36"/>
      <c r="BK44" s="36"/>
      <c r="BL44" s="36"/>
      <c r="BM44" s="36"/>
      <c r="BN44" s="36"/>
      <c r="BO44" s="36"/>
      <c r="BP44" s="36"/>
      <c r="BQ44" s="36"/>
      <c r="BR44" s="36"/>
      <c r="BS44" s="36"/>
      <c r="BT44" s="36"/>
      <c r="BU44" s="36"/>
    </row>
    <row r="45" spans="1:73" ht="16.5" thickBot="1" x14ac:dyDescent="0.3">
      <c r="A45" s="7"/>
      <c r="B45" s="7"/>
      <c r="C45" s="7"/>
      <c r="D45" s="7"/>
      <c r="E45" s="7"/>
      <c r="F45" s="7"/>
      <c r="G45" s="7"/>
      <c r="H45" s="73" t="s">
        <v>9</v>
      </c>
      <c r="I45" s="65"/>
      <c r="J45" s="66" t="str">
        <f ca="1">VLOOKUP(0,BH22:BP27,2,FALSE)</f>
        <v>TB Untertürkheim</v>
      </c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7"/>
      <c r="AA45" s="67"/>
      <c r="AB45" s="67"/>
      <c r="AC45" s="67"/>
      <c r="AD45" s="67"/>
      <c r="AE45" s="67"/>
      <c r="AF45" s="71"/>
      <c r="AG45" s="65">
        <f ca="1">VLOOKUP(0,BH22:BP27,3,FALSE)</f>
        <v>0</v>
      </c>
      <c r="AH45" s="65"/>
      <c r="AI45" s="65"/>
      <c r="AJ45" s="65">
        <f ca="1">VLOOKUP(0,BH22:BP27,4,FALSE)</f>
        <v>0</v>
      </c>
      <c r="AK45" s="65"/>
      <c r="AL45" s="12" t="s">
        <v>28</v>
      </c>
      <c r="AM45" s="65">
        <f ca="1">VLOOKUP(0,BH22:BP27,5,FALSE)</f>
        <v>0</v>
      </c>
      <c r="AN45" s="65"/>
      <c r="AO45" s="66">
        <f t="shared" ca="1" si="9"/>
        <v>0</v>
      </c>
      <c r="AP45" s="67"/>
      <c r="AQ45" s="68"/>
      <c r="AR45" s="7"/>
      <c r="AS45" s="7"/>
      <c r="AT45" s="7"/>
      <c r="AU45" s="7"/>
      <c r="AV45" s="7"/>
      <c r="AW45" s="7"/>
      <c r="AX45" s="7"/>
      <c r="BE45" s="36"/>
      <c r="BF45" s="36"/>
      <c r="BG45" s="36"/>
      <c r="BH45" s="36"/>
      <c r="BI45" s="36" t="str">
        <f ca="1">VLOOKUP(0,BH22:BP27,2,FALSE)</f>
        <v>TB Untertürkheim</v>
      </c>
      <c r="BJ45" s="36"/>
      <c r="BK45" s="36"/>
      <c r="BL45" s="36"/>
      <c r="BM45" s="36"/>
      <c r="BN45" s="36"/>
      <c r="BO45" s="36"/>
      <c r="BP45" s="36"/>
      <c r="BQ45" s="36"/>
      <c r="BR45" s="36"/>
      <c r="BS45" s="36"/>
      <c r="BT45" s="36"/>
      <c r="BU45" s="36"/>
    </row>
    <row r="46" spans="1:73" x14ac:dyDescent="0.25">
      <c r="BE46" s="36"/>
      <c r="BF46" s="36"/>
      <c r="BG46" s="36"/>
      <c r="BH46" s="36"/>
      <c r="BI46" s="36">
        <f>IF(ISBLANK(AS36),0,1)</f>
        <v>0</v>
      </c>
      <c r="BJ46" s="36"/>
      <c r="BK46" s="36"/>
      <c r="BL46" s="36"/>
      <c r="BM46" s="36"/>
      <c r="BN46" s="36"/>
      <c r="BO46" s="36"/>
      <c r="BP46" s="36"/>
      <c r="BQ46" s="36"/>
      <c r="BR46" s="36"/>
      <c r="BS46" s="36"/>
      <c r="BT46" s="36"/>
      <c r="BU46" s="36"/>
    </row>
    <row r="47" spans="1:73" x14ac:dyDescent="0.25">
      <c r="BE47" s="36"/>
      <c r="BF47" s="36"/>
      <c r="BG47" s="36"/>
      <c r="BH47" s="36"/>
      <c r="BI47" s="36"/>
      <c r="BJ47" s="36"/>
      <c r="BK47" s="36"/>
      <c r="BL47" s="36"/>
      <c r="BM47" s="36"/>
      <c r="BN47" s="36"/>
      <c r="BO47" s="36"/>
      <c r="BP47" s="36"/>
      <c r="BQ47" s="36"/>
      <c r="BR47" s="36"/>
      <c r="BS47" s="36"/>
      <c r="BT47" s="36"/>
      <c r="BU47" s="36"/>
    </row>
  </sheetData>
  <mergeCells count="159">
    <mergeCell ref="H45:I45"/>
    <mergeCell ref="J45:AF45"/>
    <mergeCell ref="AG45:AI45"/>
    <mergeCell ref="AJ45:AK45"/>
    <mergeCell ref="AM45:AN45"/>
    <mergeCell ref="AO45:AQ45"/>
    <mergeCell ref="H44:I44"/>
    <mergeCell ref="J44:AF44"/>
    <mergeCell ref="AG44:AI44"/>
    <mergeCell ref="AJ44:AK44"/>
    <mergeCell ref="AM44:AN44"/>
    <mergeCell ref="AO44:AQ44"/>
    <mergeCell ref="H43:I43"/>
    <mergeCell ref="J43:AF43"/>
    <mergeCell ref="AG43:AI43"/>
    <mergeCell ref="AJ43:AK43"/>
    <mergeCell ref="AM43:AN43"/>
    <mergeCell ref="AO43:AQ43"/>
    <mergeCell ref="H42:I42"/>
    <mergeCell ref="J42:AF42"/>
    <mergeCell ref="AG42:AI42"/>
    <mergeCell ref="AJ42:AK42"/>
    <mergeCell ref="AM42:AN42"/>
    <mergeCell ref="AO42:AQ42"/>
    <mergeCell ref="H41:I41"/>
    <mergeCell ref="J41:AF41"/>
    <mergeCell ref="AG41:AI41"/>
    <mergeCell ref="AJ41:AK41"/>
    <mergeCell ref="AM41:AN41"/>
    <mergeCell ref="AO41:AQ41"/>
    <mergeCell ref="H39:AF39"/>
    <mergeCell ref="AG39:AI39"/>
    <mergeCell ref="AJ39:AN39"/>
    <mergeCell ref="AO39:AQ39"/>
    <mergeCell ref="H40:I40"/>
    <mergeCell ref="J40:AF40"/>
    <mergeCell ref="AG40:AI40"/>
    <mergeCell ref="AJ40:AK40"/>
    <mergeCell ref="AM40:AN40"/>
    <mergeCell ref="AO40:AQ40"/>
    <mergeCell ref="AU35:AW35"/>
    <mergeCell ref="D36:H36"/>
    <mergeCell ref="I36:X36"/>
    <mergeCell ref="Z36:AO36"/>
    <mergeCell ref="AP36:AQ36"/>
    <mergeCell ref="AS36:AT36"/>
    <mergeCell ref="AU36:AW36"/>
    <mergeCell ref="D35:H35"/>
    <mergeCell ref="I35:X35"/>
    <mergeCell ref="Z35:AO35"/>
    <mergeCell ref="AP35:AQ35"/>
    <mergeCell ref="AS35:AT35"/>
    <mergeCell ref="AU33:AW33"/>
    <mergeCell ref="D34:H34"/>
    <mergeCell ref="I34:X34"/>
    <mergeCell ref="Z34:AO34"/>
    <mergeCell ref="AP34:AQ34"/>
    <mergeCell ref="AS34:AT34"/>
    <mergeCell ref="AU34:AW34"/>
    <mergeCell ref="D33:H33"/>
    <mergeCell ref="I33:X33"/>
    <mergeCell ref="Z33:AO33"/>
    <mergeCell ref="AP33:AQ33"/>
    <mergeCell ref="AS33:AT33"/>
    <mergeCell ref="AU31:AW31"/>
    <mergeCell ref="D32:H32"/>
    <mergeCell ref="I32:X32"/>
    <mergeCell ref="Z32:AO32"/>
    <mergeCell ref="AP32:AQ32"/>
    <mergeCell ref="AS32:AT32"/>
    <mergeCell ref="AU32:AW32"/>
    <mergeCell ref="D31:H31"/>
    <mergeCell ref="I31:X31"/>
    <mergeCell ref="Z31:AO31"/>
    <mergeCell ref="AP31:AQ31"/>
    <mergeCell ref="AS31:AT31"/>
    <mergeCell ref="AU29:AW29"/>
    <mergeCell ref="D30:H30"/>
    <mergeCell ref="I30:X30"/>
    <mergeCell ref="Z30:AO30"/>
    <mergeCell ref="AP30:AQ30"/>
    <mergeCell ref="AS30:AT30"/>
    <mergeCell ref="AU30:AW30"/>
    <mergeCell ref="D29:H29"/>
    <mergeCell ref="I29:X29"/>
    <mergeCell ref="Z29:AO29"/>
    <mergeCell ref="AP29:AQ29"/>
    <mergeCell ref="AS29:AT29"/>
    <mergeCell ref="D28:H28"/>
    <mergeCell ref="I28:X28"/>
    <mergeCell ref="Z28:AO28"/>
    <mergeCell ref="AP28:AQ28"/>
    <mergeCell ref="AS28:AT28"/>
    <mergeCell ref="AU28:AW28"/>
    <mergeCell ref="D27:H27"/>
    <mergeCell ref="I27:X27"/>
    <mergeCell ref="Z27:AO27"/>
    <mergeCell ref="AP27:AQ27"/>
    <mergeCell ref="AS27:AT27"/>
    <mergeCell ref="AU27:AW27"/>
    <mergeCell ref="D26:H26"/>
    <mergeCell ref="I26:X26"/>
    <mergeCell ref="Z26:AO26"/>
    <mergeCell ref="AP26:AQ26"/>
    <mergeCell ref="AS26:AT26"/>
    <mergeCell ref="AU26:AW26"/>
    <mergeCell ref="AU25:AW25"/>
    <mergeCell ref="D25:H25"/>
    <mergeCell ref="I25:X25"/>
    <mergeCell ref="Z25:AO25"/>
    <mergeCell ref="AP25:AQ25"/>
    <mergeCell ref="AS25:AT25"/>
    <mergeCell ref="D23:H23"/>
    <mergeCell ref="I23:X23"/>
    <mergeCell ref="Z23:AO23"/>
    <mergeCell ref="AP23:AQ23"/>
    <mergeCell ref="AS23:AT23"/>
    <mergeCell ref="AU23:AW23"/>
    <mergeCell ref="D24:H24"/>
    <mergeCell ref="I24:X24"/>
    <mergeCell ref="Z24:AO24"/>
    <mergeCell ref="AP24:AQ24"/>
    <mergeCell ref="AS24:AT24"/>
    <mergeCell ref="AU24:AW24"/>
    <mergeCell ref="AU21:AW21"/>
    <mergeCell ref="D22:H22"/>
    <mergeCell ref="I22:X22"/>
    <mergeCell ref="Z22:AO22"/>
    <mergeCell ref="AP22:AQ22"/>
    <mergeCell ref="AS22:AT22"/>
    <mergeCell ref="AU22:AW22"/>
    <mergeCell ref="K18:M18"/>
    <mergeCell ref="N18:AN18"/>
    <mergeCell ref="B21:C21"/>
    <mergeCell ref="D21:H21"/>
    <mergeCell ref="I21:AO21"/>
    <mergeCell ref="AP21:AT21"/>
    <mergeCell ref="K15:M15"/>
    <mergeCell ref="N15:AN15"/>
    <mergeCell ref="K16:M16"/>
    <mergeCell ref="N16:AN16"/>
    <mergeCell ref="K17:M17"/>
    <mergeCell ref="N17:AN17"/>
    <mergeCell ref="AU9:AW9"/>
    <mergeCell ref="K12:AN12"/>
    <mergeCell ref="K13:M13"/>
    <mergeCell ref="N13:AN13"/>
    <mergeCell ref="K14:M14"/>
    <mergeCell ref="N14:AN14"/>
    <mergeCell ref="M6:AL6"/>
    <mergeCell ref="A7:AX7"/>
    <mergeCell ref="B9:F9"/>
    <mergeCell ref="G9:K9"/>
    <mergeCell ref="L9:N9"/>
    <mergeCell ref="S9:X9"/>
    <mergeCell ref="Y9:AC9"/>
    <mergeCell ref="AD9:AF9"/>
    <mergeCell ref="AK9:AO9"/>
    <mergeCell ref="AP9:AT9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BP133"/>
  <sheetViews>
    <sheetView showGridLines="0" zoomScale="115" zoomScaleNormal="115" workbookViewId="0"/>
  </sheetViews>
  <sheetFormatPr baseColWidth="10" defaultColWidth="1.7109375" defaultRowHeight="15" x14ac:dyDescent="0.25"/>
  <cols>
    <col min="53" max="53" width="2.140625" bestFit="1" customWidth="1"/>
    <col min="55" max="55" width="2.140625" bestFit="1" customWidth="1"/>
    <col min="57" max="58" width="2.140625" bestFit="1" customWidth="1"/>
    <col min="59" max="59" width="12.7109375" bestFit="1" customWidth="1"/>
    <col min="60" max="62" width="13.7109375" bestFit="1" customWidth="1"/>
    <col min="63" max="63" width="2.140625" bestFit="1" customWidth="1"/>
    <col min="64" max="64" width="10.85546875" bestFit="1" customWidth="1"/>
    <col min="67" max="67" width="2.140625" bestFit="1" customWidth="1"/>
    <col min="69" max="69" width="1.7109375" customWidth="1"/>
  </cols>
  <sheetData>
    <row r="2" spans="1:68" ht="37.5" x14ac:dyDescent="0.7">
      <c r="L2" s="3" t="s">
        <v>0</v>
      </c>
    </row>
    <row r="3" spans="1:68" ht="29.25" x14ac:dyDescent="0.55000000000000004">
      <c r="M3" s="2"/>
      <c r="Q3" s="1" t="str">
        <f>Deckblatt!Q3</f>
        <v>10. attimo-Cup</v>
      </c>
    </row>
    <row r="6" spans="1:68" ht="15.75" x14ac:dyDescent="0.25">
      <c r="M6" s="94" t="s">
        <v>167</v>
      </c>
      <c r="N6" s="94"/>
      <c r="O6" s="94"/>
      <c r="P6" s="94"/>
      <c r="Q6" s="94"/>
      <c r="R6" s="94"/>
      <c r="S6" s="94"/>
      <c r="T6" s="94"/>
      <c r="U6" s="94"/>
      <c r="V6" s="94"/>
      <c r="W6" s="94"/>
      <c r="X6" s="94"/>
      <c r="Y6" s="94"/>
      <c r="Z6" s="94"/>
      <c r="AA6" s="94"/>
      <c r="AB6" s="94"/>
      <c r="AC6" s="94"/>
      <c r="AD6" s="94"/>
      <c r="AE6" s="94"/>
      <c r="AF6" s="94"/>
      <c r="AG6" s="94"/>
      <c r="AH6" s="94"/>
      <c r="AI6" s="94"/>
      <c r="AJ6" s="94"/>
      <c r="AK6" s="94"/>
      <c r="AL6" s="94"/>
    </row>
    <row r="7" spans="1:68" ht="15.75" x14ac:dyDescent="0.25">
      <c r="A7" s="94" t="s">
        <v>16</v>
      </c>
      <c r="B7" s="94"/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4"/>
      <c r="V7" s="94"/>
      <c r="W7" s="94"/>
      <c r="X7" s="94"/>
      <c r="Y7" s="94"/>
      <c r="Z7" s="94"/>
      <c r="AA7" s="94"/>
      <c r="AB7" s="94"/>
      <c r="AC7" s="94"/>
      <c r="AD7" s="94"/>
      <c r="AE7" s="94"/>
      <c r="AF7" s="94"/>
      <c r="AG7" s="94"/>
      <c r="AH7" s="94"/>
      <c r="AI7" s="94"/>
      <c r="AJ7" s="94"/>
      <c r="AK7" s="94"/>
      <c r="AL7" s="94"/>
      <c r="AM7" s="94"/>
      <c r="AN7" s="94"/>
      <c r="AO7" s="94"/>
      <c r="AP7" s="94"/>
      <c r="AQ7" s="94"/>
      <c r="AR7" s="94"/>
      <c r="AS7" s="94"/>
      <c r="AT7" s="94"/>
      <c r="AU7" s="94"/>
      <c r="AV7" s="94"/>
      <c r="AW7" s="94"/>
      <c r="AX7" s="94"/>
    </row>
    <row r="8" spans="1:68" x14ac:dyDescent="0.25">
      <c r="AZ8" s="36"/>
      <c r="BA8" s="36"/>
      <c r="BB8" s="36"/>
      <c r="BC8" s="36"/>
      <c r="BD8" s="36"/>
      <c r="BE8" s="36"/>
      <c r="BF8" s="36"/>
      <c r="BG8" s="36"/>
      <c r="BH8" s="36"/>
      <c r="BI8" s="36"/>
      <c r="BJ8" s="36"/>
      <c r="BK8" s="36"/>
      <c r="BL8" s="36"/>
      <c r="BM8" s="36"/>
      <c r="BN8" s="36"/>
      <c r="BO8" s="36"/>
      <c r="BP8" s="36"/>
    </row>
    <row r="9" spans="1:68" ht="15.75" x14ac:dyDescent="0.25">
      <c r="A9" s="7"/>
      <c r="B9" s="90" t="s">
        <v>17</v>
      </c>
      <c r="C9" s="90"/>
      <c r="D9" s="90"/>
      <c r="E9" s="90"/>
      <c r="F9" s="90"/>
      <c r="G9" s="93">
        <v>0.375</v>
      </c>
      <c r="H9" s="93"/>
      <c r="I9" s="93"/>
      <c r="J9" s="93"/>
      <c r="K9" s="93"/>
      <c r="L9" s="90" t="s">
        <v>18</v>
      </c>
      <c r="M9" s="90"/>
      <c r="N9" s="90"/>
      <c r="S9" s="90" t="s">
        <v>19</v>
      </c>
      <c r="T9" s="90"/>
      <c r="U9" s="90"/>
      <c r="V9" s="90"/>
      <c r="W9" s="90"/>
      <c r="X9" s="90"/>
      <c r="Y9" s="91">
        <v>6.9444444444444441E-3</v>
      </c>
      <c r="Z9" s="91"/>
      <c r="AA9" s="91"/>
      <c r="AB9" s="91"/>
      <c r="AC9" s="91"/>
      <c r="AD9" s="90" t="s">
        <v>20</v>
      </c>
      <c r="AE9" s="90"/>
      <c r="AF9" s="90"/>
      <c r="AJ9" s="7"/>
      <c r="AK9" s="90" t="s">
        <v>21</v>
      </c>
      <c r="AL9" s="90"/>
      <c r="AM9" s="90"/>
      <c r="AN9" s="90"/>
      <c r="AO9" s="90"/>
      <c r="AP9" s="91">
        <v>6.9444444444444447E-4</v>
      </c>
      <c r="AQ9" s="91"/>
      <c r="AR9" s="91"/>
      <c r="AS9" s="91"/>
      <c r="AT9" s="91"/>
      <c r="AU9" s="90" t="s">
        <v>20</v>
      </c>
      <c r="AV9" s="90"/>
      <c r="AW9" s="90"/>
      <c r="AZ9" s="36"/>
      <c r="BA9" s="36"/>
      <c r="BB9" s="36"/>
      <c r="BC9" s="36"/>
      <c r="BD9" s="36"/>
      <c r="BE9" s="36"/>
      <c r="BF9" s="36"/>
      <c r="BG9" s="36"/>
      <c r="BH9" s="36"/>
      <c r="BI9" s="36"/>
      <c r="BJ9" s="36"/>
      <c r="BK9" s="36"/>
      <c r="BL9" s="36"/>
      <c r="BM9" s="36"/>
      <c r="BN9" s="36"/>
      <c r="BO9" s="36"/>
      <c r="BP9" s="36"/>
    </row>
    <row r="10" spans="1:68" ht="15.75" x14ac:dyDescent="0.25">
      <c r="A10" s="7"/>
      <c r="B10" s="8"/>
      <c r="C10" s="8"/>
      <c r="D10" s="8"/>
      <c r="E10" s="8"/>
      <c r="F10" s="8"/>
      <c r="G10" s="17"/>
      <c r="H10" s="17"/>
      <c r="I10" s="17"/>
      <c r="J10" s="17"/>
      <c r="K10" s="17"/>
      <c r="L10" s="8"/>
      <c r="M10" s="8"/>
      <c r="N10" s="8"/>
      <c r="S10" s="8"/>
      <c r="T10" s="8"/>
      <c r="U10" s="8"/>
      <c r="V10" s="8"/>
      <c r="W10" s="8"/>
      <c r="X10" s="8"/>
      <c r="Y10" s="16"/>
      <c r="Z10" s="16"/>
      <c r="AA10" s="16"/>
      <c r="AB10" s="16"/>
      <c r="AC10" s="16"/>
      <c r="AD10" s="8"/>
      <c r="AE10" s="8"/>
      <c r="AF10" s="8"/>
      <c r="AJ10" s="7"/>
      <c r="AK10" s="8"/>
      <c r="AL10" s="8"/>
      <c r="AM10" s="8"/>
      <c r="AN10" s="8"/>
      <c r="AO10" s="8"/>
      <c r="AP10" s="16"/>
      <c r="AQ10" s="16"/>
      <c r="AR10" s="16"/>
      <c r="AS10" s="16"/>
      <c r="AT10" s="16"/>
      <c r="AU10" s="8"/>
      <c r="AV10" s="8"/>
      <c r="AW10" s="8"/>
      <c r="AZ10" s="36"/>
      <c r="BA10" s="36"/>
      <c r="BB10" s="36"/>
      <c r="BC10" s="36"/>
      <c r="BD10" s="36"/>
      <c r="BE10" s="36"/>
      <c r="BF10" s="36"/>
      <c r="BG10" s="36" t="s">
        <v>131</v>
      </c>
      <c r="BH10" s="36" t="s">
        <v>132</v>
      </c>
      <c r="BI10" s="36" t="s">
        <v>133</v>
      </c>
      <c r="BJ10" s="36" t="s">
        <v>42</v>
      </c>
      <c r="BK10" s="36"/>
      <c r="BL10" s="36"/>
      <c r="BM10" s="36"/>
      <c r="BN10" s="36"/>
      <c r="BO10" s="36"/>
      <c r="BP10" s="36"/>
    </row>
    <row r="11" spans="1:68" ht="15.75" thickBot="1" x14ac:dyDescent="0.3">
      <c r="A11" s="19" t="s">
        <v>22</v>
      </c>
      <c r="AZ11" s="36"/>
      <c r="BA11" s="36"/>
      <c r="BB11" s="36"/>
      <c r="BC11" s="36"/>
      <c r="BD11" s="36"/>
      <c r="BE11" s="36"/>
      <c r="BF11" s="36"/>
      <c r="BG11" s="36" t="str">
        <f ca="1">'Gruppe A'!BI40</f>
        <v>SG 07 Untertürkheim</v>
      </c>
      <c r="BH11" s="36" t="str">
        <f ca="1">'Gruppe B'!BI40</f>
        <v>TSV Uhlbach</v>
      </c>
      <c r="BI11" s="36" t="str">
        <f ca="1">'Gruppe C'!BI40</f>
        <v>TSV 1860 München</v>
      </c>
      <c r="BJ11" s="36" t="str">
        <f ca="1">'Gruppe D'!BI40</f>
        <v>Eintracht Frankfurt</v>
      </c>
      <c r="BK11" s="36"/>
      <c r="BL11" s="36"/>
      <c r="BM11" s="36"/>
      <c r="BN11" s="36"/>
      <c r="BO11" s="36"/>
      <c r="BP11" s="36"/>
    </row>
    <row r="12" spans="1:68" ht="16.5" thickBot="1" x14ac:dyDescent="0.3">
      <c r="A12" s="95" t="s">
        <v>35</v>
      </c>
      <c r="B12" s="118"/>
      <c r="C12" s="118"/>
      <c r="D12" s="118"/>
      <c r="E12" s="118"/>
      <c r="F12" s="118"/>
      <c r="G12" s="118"/>
      <c r="H12" s="118"/>
      <c r="I12" s="118"/>
      <c r="J12" s="118"/>
      <c r="K12" s="118"/>
      <c r="L12" s="118"/>
      <c r="M12" s="118"/>
      <c r="N12" s="118"/>
      <c r="O12" s="118"/>
      <c r="P12" s="118"/>
      <c r="Q12" s="118"/>
      <c r="R12" s="118"/>
      <c r="S12" s="118"/>
      <c r="T12" s="118"/>
      <c r="U12" s="118"/>
      <c r="V12" s="119"/>
      <c r="W12" s="7"/>
      <c r="X12" s="7"/>
      <c r="Y12" s="7"/>
      <c r="Z12" s="7"/>
      <c r="AA12" s="7"/>
      <c r="AB12" s="7"/>
      <c r="AC12" s="95" t="s">
        <v>36</v>
      </c>
      <c r="AD12" s="118"/>
      <c r="AE12" s="118"/>
      <c r="AF12" s="118"/>
      <c r="AG12" s="118"/>
      <c r="AH12" s="118"/>
      <c r="AI12" s="118"/>
      <c r="AJ12" s="118"/>
      <c r="AK12" s="118"/>
      <c r="AL12" s="118"/>
      <c r="AM12" s="118"/>
      <c r="AN12" s="118"/>
      <c r="AO12" s="118"/>
      <c r="AP12" s="118"/>
      <c r="AQ12" s="118"/>
      <c r="AR12" s="118"/>
      <c r="AS12" s="118"/>
      <c r="AT12" s="118"/>
      <c r="AU12" s="118"/>
      <c r="AV12" s="118"/>
      <c r="AW12" s="118"/>
      <c r="AX12" s="119"/>
      <c r="AZ12" s="36"/>
      <c r="BA12" s="36"/>
      <c r="BB12" s="36"/>
      <c r="BC12" s="36"/>
      <c r="BD12" s="36"/>
      <c r="BE12" s="36"/>
      <c r="BF12" s="36"/>
      <c r="BG12" s="36" t="str">
        <f ca="1">'Gruppe A'!BI41</f>
        <v>Borussia Dortmund</v>
      </c>
      <c r="BH12" s="36" t="str">
        <f ca="1">'Gruppe B'!BI41</f>
        <v>Borussia Mönchengladbach</v>
      </c>
      <c r="BI12" s="36" t="str">
        <f ca="1">'Gruppe C'!BI41</f>
        <v>FV Löchgau</v>
      </c>
      <c r="BJ12" s="36" t="str">
        <f ca="1">'Gruppe D'!BI41</f>
        <v>SV Stuttgarter Kickers</v>
      </c>
      <c r="BK12" s="36"/>
      <c r="BL12" s="36"/>
      <c r="BM12" s="36"/>
      <c r="BN12" s="36"/>
      <c r="BO12" s="36"/>
      <c r="BP12" s="36"/>
    </row>
    <row r="13" spans="1:68" x14ac:dyDescent="0.25">
      <c r="A13" s="109" t="s">
        <v>4</v>
      </c>
      <c r="B13" s="99"/>
      <c r="C13" s="99" t="str">
        <f>IF((BG17=0),"4. Gruppe A",'Euro-Cup'!BG14)</f>
        <v>4. Gruppe A</v>
      </c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99"/>
      <c r="O13" s="99"/>
      <c r="P13" s="99"/>
      <c r="Q13" s="99"/>
      <c r="R13" s="99"/>
      <c r="S13" s="99"/>
      <c r="T13" s="99"/>
      <c r="U13" s="99"/>
      <c r="V13" s="100"/>
      <c r="AC13" s="109" t="s">
        <v>4</v>
      </c>
      <c r="AD13" s="99"/>
      <c r="AE13" s="99" t="str">
        <f>IF((BH17=0),"4. Gruppe B",'Euro-Cup'!BH14)</f>
        <v>4. Gruppe B</v>
      </c>
      <c r="AF13" s="99"/>
      <c r="AG13" s="99"/>
      <c r="AH13" s="99"/>
      <c r="AI13" s="99"/>
      <c r="AJ13" s="99"/>
      <c r="AK13" s="99"/>
      <c r="AL13" s="99"/>
      <c r="AM13" s="99"/>
      <c r="AN13" s="99"/>
      <c r="AO13" s="99"/>
      <c r="AP13" s="99"/>
      <c r="AQ13" s="99"/>
      <c r="AR13" s="99"/>
      <c r="AS13" s="99"/>
      <c r="AT13" s="99"/>
      <c r="AU13" s="99"/>
      <c r="AV13" s="99"/>
      <c r="AW13" s="99"/>
      <c r="AX13" s="100"/>
      <c r="AZ13" s="36"/>
      <c r="BA13" s="36"/>
      <c r="BB13" s="36"/>
      <c r="BC13" s="36"/>
      <c r="BD13" s="36"/>
      <c r="BE13" s="36"/>
      <c r="BF13" s="36"/>
      <c r="BG13" s="36" t="str">
        <f ca="1">'Gruppe A'!BI42</f>
        <v>SV Fellbach</v>
      </c>
      <c r="BH13" s="36" t="str">
        <f ca="1">'Gruppe B'!BI42</f>
        <v>TSV Wendlingen</v>
      </c>
      <c r="BI13" s="36" t="str">
        <f ca="1">'Gruppe C'!BI42</f>
        <v>TSG 1899 Hoffenheim</v>
      </c>
      <c r="BJ13" s="36" t="str">
        <f ca="1">'Gruppe D'!BI42</f>
        <v>VfR Heilbronn</v>
      </c>
      <c r="BK13" s="36"/>
      <c r="BL13" s="36"/>
      <c r="BM13" s="36"/>
      <c r="BN13" s="36"/>
      <c r="BO13" s="36"/>
      <c r="BP13" s="36"/>
    </row>
    <row r="14" spans="1:68" x14ac:dyDescent="0.25">
      <c r="A14" s="106" t="s">
        <v>5</v>
      </c>
      <c r="B14" s="101"/>
      <c r="C14" s="101" t="str">
        <f>IF((BH17=0),"5. Gruppe B",'Euro-Cup'!BH15)</f>
        <v>5. Gruppe B</v>
      </c>
      <c r="D14" s="101"/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1"/>
      <c r="P14" s="101"/>
      <c r="Q14" s="101"/>
      <c r="R14" s="101"/>
      <c r="S14" s="101"/>
      <c r="T14" s="101"/>
      <c r="U14" s="101"/>
      <c r="V14" s="102"/>
      <c r="AC14" s="106" t="s">
        <v>5</v>
      </c>
      <c r="AD14" s="101"/>
      <c r="AE14" s="101" t="str">
        <f>IF((BI17=0),"5. Gruppe C",'Euro-Cup'!BI15)</f>
        <v>5. Gruppe C</v>
      </c>
      <c r="AF14" s="101"/>
      <c r="AG14" s="101"/>
      <c r="AH14" s="101"/>
      <c r="AI14" s="101"/>
      <c r="AJ14" s="101"/>
      <c r="AK14" s="101"/>
      <c r="AL14" s="101"/>
      <c r="AM14" s="101"/>
      <c r="AN14" s="101"/>
      <c r="AO14" s="101"/>
      <c r="AP14" s="101"/>
      <c r="AQ14" s="101"/>
      <c r="AR14" s="101"/>
      <c r="AS14" s="101"/>
      <c r="AT14" s="101"/>
      <c r="AU14" s="101"/>
      <c r="AV14" s="101"/>
      <c r="AW14" s="101"/>
      <c r="AX14" s="102"/>
      <c r="AZ14" s="36"/>
      <c r="BA14" s="36"/>
      <c r="BB14" s="36"/>
      <c r="BC14" s="36"/>
      <c r="BD14" s="36"/>
      <c r="BE14" s="36"/>
      <c r="BF14" s="36"/>
      <c r="BG14" s="36" t="str">
        <f ca="1">'Gruppe A'!BI43</f>
        <v>SK Rapid Wien</v>
      </c>
      <c r="BH14" s="36" t="str">
        <f ca="1">'Gruppe B'!BI43</f>
        <v>Bayer 04 Leverkusen</v>
      </c>
      <c r="BI14" s="36" t="str">
        <f ca="1">'Gruppe C'!BI43</f>
        <v>1. FC Nürnberg</v>
      </c>
      <c r="BJ14" s="36" t="str">
        <f ca="1">'Gruppe D'!BI43</f>
        <v>1. FC Heidenheim</v>
      </c>
      <c r="BK14" s="36"/>
      <c r="BL14" s="36"/>
      <c r="BM14" s="36"/>
      <c r="BN14" s="36"/>
      <c r="BO14" s="36"/>
      <c r="BP14" s="36"/>
    </row>
    <row r="15" spans="1:68" ht="15.75" thickBot="1" x14ac:dyDescent="0.3">
      <c r="A15" s="105" t="s">
        <v>6</v>
      </c>
      <c r="B15" s="103"/>
      <c r="C15" s="103" t="str">
        <f>IF((BI17=0),"6. Gruppe C",'Euro-Cup'!BI16)</f>
        <v>6. Gruppe C</v>
      </c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3"/>
      <c r="O15" s="103"/>
      <c r="P15" s="103"/>
      <c r="Q15" s="103"/>
      <c r="R15" s="103"/>
      <c r="S15" s="103"/>
      <c r="T15" s="103"/>
      <c r="U15" s="103"/>
      <c r="V15" s="104"/>
      <c r="AC15" s="105" t="s">
        <v>6</v>
      </c>
      <c r="AD15" s="103"/>
      <c r="AE15" s="103" t="str">
        <f>IF((BJ17=0),"6. Gruppe D",'Euro-Cup'!BJ16)</f>
        <v>6. Gruppe D</v>
      </c>
      <c r="AF15" s="103"/>
      <c r="AG15" s="103"/>
      <c r="AH15" s="103"/>
      <c r="AI15" s="103"/>
      <c r="AJ15" s="103"/>
      <c r="AK15" s="103"/>
      <c r="AL15" s="103"/>
      <c r="AM15" s="103"/>
      <c r="AN15" s="103"/>
      <c r="AO15" s="103"/>
      <c r="AP15" s="103"/>
      <c r="AQ15" s="103"/>
      <c r="AR15" s="103"/>
      <c r="AS15" s="103"/>
      <c r="AT15" s="103"/>
      <c r="AU15" s="103"/>
      <c r="AV15" s="103"/>
      <c r="AW15" s="103"/>
      <c r="AX15" s="104"/>
      <c r="AZ15" s="36"/>
      <c r="BA15" s="36"/>
      <c r="BB15" s="36"/>
      <c r="BC15" s="36"/>
      <c r="BD15" s="36"/>
      <c r="BE15" s="36"/>
      <c r="BF15" s="36"/>
      <c r="BG15" s="36" t="str">
        <f ca="1">'Gruppe A'!BI44</f>
        <v>Fortuna Köln</v>
      </c>
      <c r="BH15" s="36" t="str">
        <f ca="1">'Gruppe B'!BI44</f>
        <v>FSV Waiblingen</v>
      </c>
      <c r="BI15" s="36" t="str">
        <f ca="1">'Gruppe C'!BI44</f>
        <v>TSF Ditzingen</v>
      </c>
      <c r="BJ15" s="36" t="str">
        <f ca="1">'Gruppe D'!BI44</f>
        <v>FC Augsburg</v>
      </c>
      <c r="BK15" s="36"/>
      <c r="BL15" s="36"/>
      <c r="BM15" s="36"/>
      <c r="BN15" s="36"/>
      <c r="BO15" s="36"/>
      <c r="BP15" s="36"/>
    </row>
    <row r="16" spans="1:68" ht="15.75" thickBot="1" x14ac:dyDescent="0.3">
      <c r="A16" s="18"/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Z16" s="36"/>
      <c r="BA16" s="36"/>
      <c r="BB16" s="36"/>
      <c r="BC16" s="36"/>
      <c r="BD16" s="36"/>
      <c r="BE16" s="36"/>
      <c r="BF16" s="36"/>
      <c r="BG16" s="36" t="str">
        <f ca="1">'Gruppe A'!BI45</f>
        <v>LASK Linz</v>
      </c>
      <c r="BH16" s="36" t="str">
        <f ca="1">'Gruppe B'!BI45</f>
        <v>Karlsruher SC</v>
      </c>
      <c r="BI16" s="36" t="str">
        <f ca="1">'Gruppe C'!BI45</f>
        <v>SV Vaihingen</v>
      </c>
      <c r="BJ16" s="36" t="str">
        <f ca="1">'Gruppe D'!BI45</f>
        <v>TB Untertürkheim</v>
      </c>
      <c r="BK16" s="36"/>
      <c r="BL16" s="36"/>
      <c r="BM16" s="36"/>
      <c r="BN16" s="36"/>
      <c r="BO16" s="36"/>
      <c r="BP16" s="36"/>
    </row>
    <row r="17" spans="1:68" ht="16.5" thickBot="1" x14ac:dyDescent="0.3">
      <c r="A17" s="95" t="s">
        <v>37</v>
      </c>
      <c r="B17" s="118"/>
      <c r="C17" s="118"/>
      <c r="D17" s="118"/>
      <c r="E17" s="118"/>
      <c r="F17" s="118"/>
      <c r="G17" s="118"/>
      <c r="H17" s="118"/>
      <c r="I17" s="118"/>
      <c r="J17" s="118"/>
      <c r="K17" s="118"/>
      <c r="L17" s="118"/>
      <c r="M17" s="118"/>
      <c r="N17" s="118"/>
      <c r="O17" s="118"/>
      <c r="P17" s="118"/>
      <c r="Q17" s="118"/>
      <c r="R17" s="118"/>
      <c r="S17" s="118"/>
      <c r="T17" s="118"/>
      <c r="U17" s="118"/>
      <c r="V17" s="119"/>
      <c r="W17" s="7"/>
      <c r="X17" s="7"/>
      <c r="Y17" s="7"/>
      <c r="Z17" s="7"/>
      <c r="AA17" s="7"/>
      <c r="AB17" s="7"/>
      <c r="AC17" s="95" t="s">
        <v>38</v>
      </c>
      <c r="AD17" s="118"/>
      <c r="AE17" s="118"/>
      <c r="AF17" s="118"/>
      <c r="AG17" s="118"/>
      <c r="AH17" s="118"/>
      <c r="AI17" s="118"/>
      <c r="AJ17" s="118"/>
      <c r="AK17" s="118"/>
      <c r="AL17" s="118"/>
      <c r="AM17" s="118"/>
      <c r="AN17" s="118"/>
      <c r="AO17" s="118"/>
      <c r="AP17" s="118"/>
      <c r="AQ17" s="118"/>
      <c r="AR17" s="118"/>
      <c r="AS17" s="118"/>
      <c r="AT17" s="118"/>
      <c r="AU17" s="118"/>
      <c r="AV17" s="118"/>
      <c r="AW17" s="118"/>
      <c r="AX17" s="119"/>
      <c r="AZ17" s="36"/>
      <c r="BA17" s="36"/>
      <c r="BB17" s="36"/>
      <c r="BC17" s="36"/>
      <c r="BD17" s="36"/>
      <c r="BE17" s="36"/>
      <c r="BF17" s="36"/>
      <c r="BG17" s="36">
        <f>'Gruppe A'!BI46</f>
        <v>0</v>
      </c>
      <c r="BH17" s="36">
        <f>'Gruppe B'!BI46</f>
        <v>0</v>
      </c>
      <c r="BI17" s="36">
        <f>'Gruppe C'!BI46</f>
        <v>0</v>
      </c>
      <c r="BJ17" s="36">
        <f>'Gruppe D'!BI46</f>
        <v>0</v>
      </c>
      <c r="BK17" s="36"/>
      <c r="BL17" s="36"/>
      <c r="BM17" s="36"/>
      <c r="BN17" s="36"/>
      <c r="BO17" s="36"/>
      <c r="BP17" s="36"/>
    </row>
    <row r="18" spans="1:68" x14ac:dyDescent="0.25">
      <c r="A18" s="109" t="s">
        <v>4</v>
      </c>
      <c r="B18" s="99"/>
      <c r="C18" s="99" t="str">
        <f>IF((BI17=0),"4. Gruppe C",'Euro-Cup'!BI14)</f>
        <v>4. Gruppe C</v>
      </c>
      <c r="D18" s="99"/>
      <c r="E18" s="99"/>
      <c r="F18" s="99"/>
      <c r="G18" s="99"/>
      <c r="H18" s="99"/>
      <c r="I18" s="99"/>
      <c r="J18" s="99"/>
      <c r="K18" s="99"/>
      <c r="L18" s="99"/>
      <c r="M18" s="99"/>
      <c r="N18" s="99"/>
      <c r="O18" s="99"/>
      <c r="P18" s="99"/>
      <c r="Q18" s="99"/>
      <c r="R18" s="99"/>
      <c r="S18" s="99"/>
      <c r="T18" s="99"/>
      <c r="U18" s="99"/>
      <c r="V18" s="100"/>
      <c r="AC18" s="109" t="s">
        <v>4</v>
      </c>
      <c r="AD18" s="99"/>
      <c r="AE18" s="99" t="str">
        <f>IF((BJ17=0),"4. Gruppe D",'Euro-Cup'!BJ14)</f>
        <v>4. Gruppe D</v>
      </c>
      <c r="AF18" s="99"/>
      <c r="AG18" s="99"/>
      <c r="AH18" s="99"/>
      <c r="AI18" s="99"/>
      <c r="AJ18" s="99"/>
      <c r="AK18" s="99"/>
      <c r="AL18" s="99"/>
      <c r="AM18" s="99"/>
      <c r="AN18" s="99"/>
      <c r="AO18" s="99"/>
      <c r="AP18" s="99"/>
      <c r="AQ18" s="99"/>
      <c r="AR18" s="99"/>
      <c r="AS18" s="99"/>
      <c r="AT18" s="99"/>
      <c r="AU18" s="99"/>
      <c r="AV18" s="99"/>
      <c r="AW18" s="99"/>
      <c r="AX18" s="100"/>
      <c r="AZ18" s="36"/>
      <c r="BA18" s="36"/>
      <c r="BB18" s="36"/>
      <c r="BC18" s="36"/>
      <c r="BD18" s="36"/>
      <c r="BE18" s="36"/>
      <c r="BF18" s="36"/>
      <c r="BG18" s="36"/>
      <c r="BH18" s="36"/>
      <c r="BI18" s="36"/>
      <c r="BJ18" s="36"/>
      <c r="BK18" s="36"/>
      <c r="BL18" s="36"/>
      <c r="BM18" s="36"/>
      <c r="BN18" s="36"/>
      <c r="BO18" s="36"/>
      <c r="BP18" s="36"/>
    </row>
    <row r="19" spans="1:68" x14ac:dyDescent="0.25">
      <c r="A19" s="106" t="s">
        <v>5</v>
      </c>
      <c r="B19" s="101"/>
      <c r="C19" s="101" t="str">
        <f>IF((BJ17=0),"5. Gruppe D",'Euro-Cup'!BJ15)</f>
        <v>5. Gruppe D</v>
      </c>
      <c r="D19" s="101"/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101"/>
      <c r="P19" s="101"/>
      <c r="Q19" s="101"/>
      <c r="R19" s="101"/>
      <c r="S19" s="101"/>
      <c r="T19" s="101"/>
      <c r="U19" s="101"/>
      <c r="V19" s="102"/>
      <c r="AC19" s="106" t="s">
        <v>5</v>
      </c>
      <c r="AD19" s="101"/>
      <c r="AE19" s="101" t="str">
        <f>IF((BG17=0),"5. Gruppe A",'Euro-Cup'!BG15)</f>
        <v>5. Gruppe A</v>
      </c>
      <c r="AF19" s="101"/>
      <c r="AG19" s="101"/>
      <c r="AH19" s="101"/>
      <c r="AI19" s="101"/>
      <c r="AJ19" s="101"/>
      <c r="AK19" s="101"/>
      <c r="AL19" s="101"/>
      <c r="AM19" s="101"/>
      <c r="AN19" s="101"/>
      <c r="AO19" s="101"/>
      <c r="AP19" s="101"/>
      <c r="AQ19" s="101"/>
      <c r="AR19" s="101"/>
      <c r="AS19" s="101"/>
      <c r="AT19" s="101"/>
      <c r="AU19" s="101"/>
      <c r="AV19" s="101"/>
      <c r="AW19" s="101"/>
      <c r="AX19" s="102"/>
      <c r="AZ19" s="36"/>
      <c r="BA19" s="36"/>
      <c r="BB19" s="36"/>
      <c r="BC19" s="36"/>
      <c r="BD19" s="36"/>
      <c r="BE19" s="36"/>
      <c r="BF19" s="36"/>
      <c r="BG19" s="36"/>
      <c r="BH19" s="36"/>
      <c r="BI19" s="36"/>
      <c r="BJ19" s="36"/>
      <c r="BK19" s="36"/>
      <c r="BL19" s="36"/>
      <c r="BM19" s="36"/>
      <c r="BN19" s="36"/>
      <c r="BO19" s="36"/>
      <c r="BP19" s="36"/>
    </row>
    <row r="20" spans="1:68" ht="15.75" thickBot="1" x14ac:dyDescent="0.3">
      <c r="A20" s="105" t="s">
        <v>6</v>
      </c>
      <c r="B20" s="103"/>
      <c r="C20" s="103" t="str">
        <f>IF((BG17=0),"6. Gruppe A",'Euro-Cup'!BG16)</f>
        <v>6. Gruppe A</v>
      </c>
      <c r="D20" s="103"/>
      <c r="E20" s="103"/>
      <c r="F20" s="103"/>
      <c r="G20" s="103"/>
      <c r="H20" s="103"/>
      <c r="I20" s="103"/>
      <c r="J20" s="103"/>
      <c r="K20" s="103"/>
      <c r="L20" s="103"/>
      <c r="M20" s="103"/>
      <c r="N20" s="103"/>
      <c r="O20" s="103"/>
      <c r="P20" s="103"/>
      <c r="Q20" s="103"/>
      <c r="R20" s="103"/>
      <c r="S20" s="103"/>
      <c r="T20" s="103"/>
      <c r="U20" s="103"/>
      <c r="V20" s="104"/>
      <c r="AC20" s="105" t="s">
        <v>6</v>
      </c>
      <c r="AD20" s="103"/>
      <c r="AE20" s="103" t="str">
        <f>IF((BH17=0),"6. Gruppe B",'Euro-Cup'!BH16)</f>
        <v>6. Gruppe B</v>
      </c>
      <c r="AF20" s="103"/>
      <c r="AG20" s="103"/>
      <c r="AH20" s="103"/>
      <c r="AI20" s="103"/>
      <c r="AJ20" s="103"/>
      <c r="AK20" s="103"/>
      <c r="AL20" s="103"/>
      <c r="AM20" s="103"/>
      <c r="AN20" s="103"/>
      <c r="AO20" s="103"/>
      <c r="AP20" s="103"/>
      <c r="AQ20" s="103"/>
      <c r="AR20" s="103"/>
      <c r="AS20" s="103"/>
      <c r="AT20" s="103"/>
      <c r="AU20" s="103"/>
      <c r="AV20" s="103"/>
      <c r="AW20" s="103"/>
      <c r="AX20" s="104"/>
      <c r="AZ20" s="36"/>
      <c r="BA20" s="36"/>
      <c r="BB20" s="36"/>
      <c r="BC20" s="36"/>
      <c r="BD20" s="36"/>
      <c r="BE20" s="36"/>
      <c r="BF20" s="36"/>
      <c r="BG20" s="36"/>
      <c r="BH20" s="36"/>
      <c r="BI20" s="36"/>
      <c r="BJ20" s="36"/>
      <c r="BK20" s="36"/>
      <c r="BL20" s="36"/>
      <c r="BM20" s="36"/>
      <c r="BN20" s="36"/>
      <c r="BO20" s="36"/>
      <c r="BP20" s="36"/>
    </row>
    <row r="21" spans="1:68" x14ac:dyDescent="0.25">
      <c r="AZ21" s="36"/>
      <c r="BA21" s="36"/>
      <c r="BB21" s="36"/>
      <c r="BC21" s="36"/>
      <c r="BD21" s="36"/>
      <c r="BE21" s="36"/>
      <c r="BF21" s="36">
        <f ca="1">IF(BL21&gt;BL22,1,0)+IF(BL21&gt;BL23,1,0)</f>
        <v>2</v>
      </c>
      <c r="BG21" s="36" t="str">
        <f>C13</f>
        <v>4. Gruppe A</v>
      </c>
      <c r="BH21" s="36">
        <f ca="1">SUMIF($I$24:$X$35,$BG21,$BA$24:$BA$35)+SUMIF($Z$24:$AO$35,$BG21,$BC$24:$BC$35)</f>
        <v>0</v>
      </c>
      <c r="BI21" s="36">
        <f ca="1">SUMIF($I$24:$X$35,$BG21,$AP$24:$AQ$35)+SUMIF($Z$24:$AO$35,$BG21,$AS$24:$AT$35)</f>
        <v>0</v>
      </c>
      <c r="BJ21" s="36">
        <f ca="1">SUMIF($I$24:$X$35,$BG21,$AS$24:$AT$35)+SUMIF($Z$24:$AO$35,$BG21,$AP$24:$AQ$35)</f>
        <v>0</v>
      </c>
      <c r="BK21" s="36">
        <f ca="1">BI21-BJ21</f>
        <v>0</v>
      </c>
      <c r="BL21" s="36">
        <f ca="1">$BH21*1000000+$BK21*10000+$BI21+0.3</f>
        <v>0.3</v>
      </c>
      <c r="BM21" s="36"/>
      <c r="BN21" s="36"/>
      <c r="BO21" s="36"/>
      <c r="BP21" s="36"/>
    </row>
    <row r="22" spans="1:68" ht="15.75" thickBot="1" x14ac:dyDescent="0.3">
      <c r="A22" s="19" t="s">
        <v>39</v>
      </c>
      <c r="AZ22" s="36"/>
      <c r="BA22" s="36"/>
      <c r="BB22" s="36"/>
      <c r="BC22" s="36"/>
      <c r="BD22" s="36"/>
      <c r="BE22" s="36"/>
      <c r="BF22" s="36">
        <f ca="1">IF(BL22&gt;BL23,1,0)+IF(BL22&gt;BL21,1,0)</f>
        <v>1</v>
      </c>
      <c r="BG22" s="36" t="str">
        <f>C14</f>
        <v>5. Gruppe B</v>
      </c>
      <c r="BH22" s="36">
        <f t="shared" ref="BH22:BH35" ca="1" si="0">SUMIF($I$24:$X$35,$BG22,$BA$24:$BA$35)+SUMIF($Z$24:$AO$35,$BG22,$BC$24:$BC$35)</f>
        <v>0</v>
      </c>
      <c r="BI22" s="36">
        <f t="shared" ref="BI22:BI35" ca="1" si="1">SUMIF($I$24:$X$35,$BG22,$AP$24:$AQ$35)+SUMIF($Z$24:$AO$35,$BG22,$AS$24:$AT$35)</f>
        <v>0</v>
      </c>
      <c r="BJ22" s="36">
        <f t="shared" ref="BJ22:BJ35" ca="1" si="2">SUMIF($I$24:$X$35,$BG22,$AS$24:$AT$35)+SUMIF($Z$24:$AO$35,$BG22,$AP$24:$AQ$35)</f>
        <v>0</v>
      </c>
      <c r="BK22" s="36">
        <f t="shared" ref="BK22:BK35" ca="1" si="3">BI22-BJ22</f>
        <v>0</v>
      </c>
      <c r="BL22" s="36">
        <f ca="1">$BH22*1000000+$BK22*10000+$BI22+0.2</f>
        <v>0.2</v>
      </c>
      <c r="BM22" s="36"/>
      <c r="BN22" s="36"/>
      <c r="BO22" s="36"/>
      <c r="BP22" s="36"/>
    </row>
    <row r="23" spans="1:68" ht="16.5" thickBot="1" x14ac:dyDescent="0.3">
      <c r="B23" s="115" t="s">
        <v>24</v>
      </c>
      <c r="C23" s="116"/>
      <c r="D23" s="116" t="s">
        <v>25</v>
      </c>
      <c r="E23" s="116"/>
      <c r="F23" s="116"/>
      <c r="G23" s="116"/>
      <c r="H23" s="116"/>
      <c r="I23" s="116" t="s">
        <v>26</v>
      </c>
      <c r="J23" s="116"/>
      <c r="K23" s="116"/>
      <c r="L23" s="116"/>
      <c r="M23" s="116"/>
      <c r="N23" s="116"/>
      <c r="O23" s="116"/>
      <c r="P23" s="116"/>
      <c r="Q23" s="116"/>
      <c r="R23" s="116"/>
      <c r="S23" s="116"/>
      <c r="T23" s="116"/>
      <c r="U23" s="116"/>
      <c r="V23" s="116"/>
      <c r="W23" s="116"/>
      <c r="X23" s="116"/>
      <c r="Y23" s="116"/>
      <c r="Z23" s="116"/>
      <c r="AA23" s="116"/>
      <c r="AB23" s="116"/>
      <c r="AC23" s="116"/>
      <c r="AD23" s="116"/>
      <c r="AE23" s="116"/>
      <c r="AF23" s="116"/>
      <c r="AG23" s="116"/>
      <c r="AH23" s="116"/>
      <c r="AI23" s="116"/>
      <c r="AJ23" s="116"/>
      <c r="AK23" s="116"/>
      <c r="AL23" s="116"/>
      <c r="AM23" s="116"/>
      <c r="AN23" s="116"/>
      <c r="AO23" s="116"/>
      <c r="AP23" s="116" t="s">
        <v>27</v>
      </c>
      <c r="AQ23" s="116"/>
      <c r="AR23" s="116"/>
      <c r="AS23" s="116"/>
      <c r="AT23" s="116"/>
      <c r="AU23" s="117"/>
      <c r="AV23" s="96"/>
      <c r="AW23" s="97"/>
      <c r="AZ23" s="36"/>
      <c r="BA23" s="36"/>
      <c r="BB23" s="36"/>
      <c r="BC23" s="36"/>
      <c r="BD23" s="36"/>
      <c r="BE23" s="36"/>
      <c r="BF23" s="36">
        <f ca="1">IF(BL23&gt;BL21,1,0)+IF(BL23&gt;BL22,1,0)</f>
        <v>0</v>
      </c>
      <c r="BG23" s="36" t="str">
        <f>C15</f>
        <v>6. Gruppe C</v>
      </c>
      <c r="BH23" s="36">
        <f t="shared" ca="1" si="0"/>
        <v>0</v>
      </c>
      <c r="BI23" s="36">
        <f t="shared" ca="1" si="1"/>
        <v>0</v>
      </c>
      <c r="BJ23" s="36">
        <f t="shared" ca="1" si="2"/>
        <v>0</v>
      </c>
      <c r="BK23" s="36">
        <f t="shared" ca="1" si="3"/>
        <v>0</v>
      </c>
      <c r="BL23" s="36">
        <f ca="1">$BH23*1000000+$BK23*10000+$BI23+0.1</f>
        <v>0.1</v>
      </c>
      <c r="BM23" s="36"/>
      <c r="BN23" s="36"/>
      <c r="BO23" s="36"/>
      <c r="BP23" s="36"/>
    </row>
    <row r="24" spans="1:68" x14ac:dyDescent="0.25">
      <c r="B24" s="88">
        <v>1</v>
      </c>
      <c r="C24" s="79"/>
      <c r="D24" s="81">
        <f>G9</f>
        <v>0.375</v>
      </c>
      <c r="E24" s="79"/>
      <c r="F24" s="79"/>
      <c r="G24" s="79"/>
      <c r="H24" s="79"/>
      <c r="I24" s="113" t="str">
        <f>C13</f>
        <v>4. Gruppe A</v>
      </c>
      <c r="J24" s="114"/>
      <c r="K24" s="114"/>
      <c r="L24" s="114"/>
      <c r="M24" s="114"/>
      <c r="N24" s="114"/>
      <c r="O24" s="114"/>
      <c r="P24" s="114"/>
      <c r="Q24" s="114"/>
      <c r="R24" s="114"/>
      <c r="S24" s="114"/>
      <c r="T24" s="114"/>
      <c r="U24" s="114"/>
      <c r="V24" s="114"/>
      <c r="W24" s="114"/>
      <c r="X24" s="114"/>
      <c r="Y24" s="15" t="s">
        <v>29</v>
      </c>
      <c r="Z24" s="79" t="str">
        <f>C14</f>
        <v>5. Gruppe B</v>
      </c>
      <c r="AA24" s="79"/>
      <c r="AB24" s="79"/>
      <c r="AC24" s="79"/>
      <c r="AD24" s="79"/>
      <c r="AE24" s="79"/>
      <c r="AF24" s="79"/>
      <c r="AG24" s="79"/>
      <c r="AH24" s="79"/>
      <c r="AI24" s="79"/>
      <c r="AJ24" s="79"/>
      <c r="AK24" s="79"/>
      <c r="AL24" s="79"/>
      <c r="AM24" s="79"/>
      <c r="AN24" s="79"/>
      <c r="AO24" s="79"/>
      <c r="AP24" s="79"/>
      <c r="AQ24" s="79"/>
      <c r="AR24" s="13" t="s">
        <v>28</v>
      </c>
      <c r="AS24" s="79"/>
      <c r="AT24" s="79"/>
      <c r="AU24" s="79"/>
      <c r="AV24" s="79"/>
      <c r="AW24" s="80"/>
      <c r="AZ24" s="36"/>
      <c r="BA24" s="36">
        <f>IF(ISBLANK($AP24),0,IF($AP24&gt;$AS24,3,IF($AP24=$AS24,1,0)))</f>
        <v>0</v>
      </c>
      <c r="BB24" s="36"/>
      <c r="BC24" s="36">
        <f>IF(ISBLANK($AS24),0,IF($AP24&lt;$AS24,3,IF($AP24=$AS24,1,0)))</f>
        <v>0</v>
      </c>
      <c r="BD24" s="36"/>
      <c r="BE24" s="36"/>
      <c r="BF24" s="36"/>
      <c r="BG24" s="36"/>
      <c r="BH24" s="36"/>
      <c r="BI24" s="36"/>
      <c r="BJ24" s="36"/>
      <c r="BK24" s="36"/>
      <c r="BL24" s="36"/>
      <c r="BM24" s="36"/>
      <c r="BN24" s="36"/>
      <c r="BO24" s="36"/>
      <c r="BP24" s="36"/>
    </row>
    <row r="25" spans="1:68" ht="15.75" thickBot="1" x14ac:dyDescent="0.3">
      <c r="B25" s="73">
        <v>2</v>
      </c>
      <c r="C25" s="65"/>
      <c r="D25" s="87">
        <f>D24</f>
        <v>0.375</v>
      </c>
      <c r="E25" s="65"/>
      <c r="F25" s="65"/>
      <c r="G25" s="65"/>
      <c r="H25" s="65"/>
      <c r="I25" s="111" t="str">
        <f>AE13</f>
        <v>4. Gruppe B</v>
      </c>
      <c r="J25" s="112"/>
      <c r="K25" s="112"/>
      <c r="L25" s="112"/>
      <c r="M25" s="112"/>
      <c r="N25" s="112"/>
      <c r="O25" s="112"/>
      <c r="P25" s="112"/>
      <c r="Q25" s="112"/>
      <c r="R25" s="112"/>
      <c r="S25" s="112"/>
      <c r="T25" s="112"/>
      <c r="U25" s="112"/>
      <c r="V25" s="112"/>
      <c r="W25" s="112"/>
      <c r="X25" s="112"/>
      <c r="Y25" s="20" t="s">
        <v>29</v>
      </c>
      <c r="Z25" s="65" t="str">
        <f>AE14</f>
        <v>5. Gruppe C</v>
      </c>
      <c r="AA25" s="65"/>
      <c r="AB25" s="65"/>
      <c r="AC25" s="65"/>
      <c r="AD25" s="65"/>
      <c r="AE25" s="65"/>
      <c r="AF25" s="65"/>
      <c r="AG25" s="65"/>
      <c r="AH25" s="65"/>
      <c r="AI25" s="65"/>
      <c r="AJ25" s="65"/>
      <c r="AK25" s="65"/>
      <c r="AL25" s="65"/>
      <c r="AM25" s="65"/>
      <c r="AN25" s="65"/>
      <c r="AO25" s="65"/>
      <c r="AP25" s="65"/>
      <c r="AQ25" s="65"/>
      <c r="AR25" s="11" t="s">
        <v>28</v>
      </c>
      <c r="AS25" s="65"/>
      <c r="AT25" s="65"/>
      <c r="AU25" s="65"/>
      <c r="AV25" s="65"/>
      <c r="AW25" s="78"/>
      <c r="AZ25" s="36"/>
      <c r="BA25" s="36">
        <f t="shared" ref="BA25:BA35" si="4">IF(ISBLANK($AP25),0,IF($AP25&gt;$AS25,3,IF($AP25=$AS25,1,0)))</f>
        <v>0</v>
      </c>
      <c r="BB25" s="36"/>
      <c r="BC25" s="36">
        <f t="shared" ref="BC25:BC35" si="5">IF(ISBLANK($AS25),0,IF($AP25&lt;$AS25,3,IF($AP25=$AS25,1,0)))</f>
        <v>0</v>
      </c>
      <c r="BD25" s="36"/>
      <c r="BE25" s="36"/>
      <c r="BF25" s="36">
        <f ca="1">IF(BL25&gt;BL26,1,0)+IF(BL25&gt;BL27,1,0)</f>
        <v>2</v>
      </c>
      <c r="BG25" s="36" t="str">
        <f>AE13</f>
        <v>4. Gruppe B</v>
      </c>
      <c r="BH25" s="36">
        <f t="shared" ca="1" si="0"/>
        <v>0</v>
      </c>
      <c r="BI25" s="36">
        <f t="shared" ca="1" si="1"/>
        <v>0</v>
      </c>
      <c r="BJ25" s="36">
        <f t="shared" ca="1" si="2"/>
        <v>0</v>
      </c>
      <c r="BK25" s="36">
        <f t="shared" ca="1" si="3"/>
        <v>0</v>
      </c>
      <c r="BL25" s="36">
        <f ca="1">$BH25*1000000+$BK25*10000+$BI25+0.3</f>
        <v>0.3</v>
      </c>
      <c r="BM25" s="36"/>
      <c r="BN25" s="36"/>
      <c r="BO25" s="36"/>
      <c r="BP25" s="36"/>
    </row>
    <row r="26" spans="1:68" ht="15.75" thickBot="1" x14ac:dyDescent="0.3">
      <c r="B26" s="88">
        <v>1</v>
      </c>
      <c r="C26" s="79"/>
      <c r="D26" s="87">
        <f t="shared" ref="D26:D34" si="6">D25+$Y$9+$AP$9</f>
        <v>0.38263888888888886</v>
      </c>
      <c r="E26" s="65"/>
      <c r="F26" s="65"/>
      <c r="G26" s="65"/>
      <c r="H26" s="65"/>
      <c r="I26" s="113" t="str">
        <f>C18</f>
        <v>4. Gruppe C</v>
      </c>
      <c r="J26" s="114"/>
      <c r="K26" s="114"/>
      <c r="L26" s="114"/>
      <c r="M26" s="114"/>
      <c r="N26" s="114"/>
      <c r="O26" s="114"/>
      <c r="P26" s="114"/>
      <c r="Q26" s="114"/>
      <c r="R26" s="114"/>
      <c r="S26" s="114"/>
      <c r="T26" s="114"/>
      <c r="U26" s="114"/>
      <c r="V26" s="114"/>
      <c r="W26" s="114"/>
      <c r="X26" s="114"/>
      <c r="Y26" s="15" t="s">
        <v>29</v>
      </c>
      <c r="Z26" s="79" t="str">
        <f>C19</f>
        <v>5. Gruppe D</v>
      </c>
      <c r="AA26" s="79"/>
      <c r="AB26" s="79"/>
      <c r="AC26" s="79"/>
      <c r="AD26" s="79"/>
      <c r="AE26" s="79"/>
      <c r="AF26" s="79"/>
      <c r="AG26" s="79"/>
      <c r="AH26" s="79"/>
      <c r="AI26" s="79"/>
      <c r="AJ26" s="79"/>
      <c r="AK26" s="79"/>
      <c r="AL26" s="79"/>
      <c r="AM26" s="79"/>
      <c r="AN26" s="79"/>
      <c r="AO26" s="79"/>
      <c r="AP26" s="79"/>
      <c r="AQ26" s="79"/>
      <c r="AR26" s="13" t="s">
        <v>28</v>
      </c>
      <c r="AS26" s="79"/>
      <c r="AT26" s="79"/>
      <c r="AU26" s="79"/>
      <c r="AV26" s="79"/>
      <c r="AW26" s="80"/>
      <c r="AZ26" s="36"/>
      <c r="BA26" s="36">
        <f t="shared" si="4"/>
        <v>0</v>
      </c>
      <c r="BB26" s="36"/>
      <c r="BC26" s="36">
        <f t="shared" si="5"/>
        <v>0</v>
      </c>
      <c r="BD26" s="36"/>
      <c r="BE26" s="36"/>
      <c r="BF26" s="36">
        <f ca="1">IF(BL26&gt;BL27,1,0)+IF(BL26&gt;BL25,1,0)</f>
        <v>1</v>
      </c>
      <c r="BG26" s="36" t="str">
        <f>AE14</f>
        <v>5. Gruppe C</v>
      </c>
      <c r="BH26" s="36">
        <f t="shared" ca="1" si="0"/>
        <v>0</v>
      </c>
      <c r="BI26" s="36">
        <f t="shared" ca="1" si="1"/>
        <v>0</v>
      </c>
      <c r="BJ26" s="36">
        <f t="shared" ca="1" si="2"/>
        <v>0</v>
      </c>
      <c r="BK26" s="36">
        <f t="shared" ca="1" si="3"/>
        <v>0</v>
      </c>
      <c r="BL26" s="36">
        <f ca="1">$BH26*1000000+$BK26*10000+$BI26+0.2</f>
        <v>0.2</v>
      </c>
      <c r="BM26" s="36"/>
      <c r="BN26" s="36"/>
      <c r="BO26" s="36"/>
      <c r="BP26" s="36"/>
    </row>
    <row r="27" spans="1:68" ht="15.75" thickBot="1" x14ac:dyDescent="0.3">
      <c r="B27" s="73">
        <v>2</v>
      </c>
      <c r="C27" s="65"/>
      <c r="D27" s="87">
        <f>D26</f>
        <v>0.38263888888888886</v>
      </c>
      <c r="E27" s="65"/>
      <c r="F27" s="65"/>
      <c r="G27" s="65"/>
      <c r="H27" s="65"/>
      <c r="I27" s="111" t="str">
        <f>AE18</f>
        <v>4. Gruppe D</v>
      </c>
      <c r="J27" s="112"/>
      <c r="K27" s="112"/>
      <c r="L27" s="112"/>
      <c r="M27" s="112"/>
      <c r="N27" s="112"/>
      <c r="O27" s="112"/>
      <c r="P27" s="112"/>
      <c r="Q27" s="112"/>
      <c r="R27" s="112"/>
      <c r="S27" s="112"/>
      <c r="T27" s="112"/>
      <c r="U27" s="112"/>
      <c r="V27" s="112"/>
      <c r="W27" s="112"/>
      <c r="X27" s="112"/>
      <c r="Y27" s="20" t="s">
        <v>29</v>
      </c>
      <c r="Z27" s="65" t="str">
        <f>AE19</f>
        <v>5. Gruppe A</v>
      </c>
      <c r="AA27" s="65"/>
      <c r="AB27" s="65"/>
      <c r="AC27" s="65"/>
      <c r="AD27" s="65"/>
      <c r="AE27" s="65"/>
      <c r="AF27" s="65"/>
      <c r="AG27" s="65"/>
      <c r="AH27" s="65"/>
      <c r="AI27" s="65"/>
      <c r="AJ27" s="65"/>
      <c r="AK27" s="65"/>
      <c r="AL27" s="65"/>
      <c r="AM27" s="65"/>
      <c r="AN27" s="65"/>
      <c r="AO27" s="65"/>
      <c r="AP27" s="65"/>
      <c r="AQ27" s="65"/>
      <c r="AR27" s="11" t="s">
        <v>28</v>
      </c>
      <c r="AS27" s="65"/>
      <c r="AT27" s="65"/>
      <c r="AU27" s="65"/>
      <c r="AV27" s="65"/>
      <c r="AW27" s="78"/>
      <c r="AZ27" s="36"/>
      <c r="BA27" s="36">
        <f t="shared" si="4"/>
        <v>0</v>
      </c>
      <c r="BB27" s="36"/>
      <c r="BC27" s="36">
        <f t="shared" si="5"/>
        <v>0</v>
      </c>
      <c r="BD27" s="36"/>
      <c r="BE27" s="36"/>
      <c r="BF27" s="36">
        <f ca="1">IF(BL27&gt;BL25,1,0)+IF(BL27&gt;BL26,1,0)</f>
        <v>0</v>
      </c>
      <c r="BG27" s="36" t="str">
        <f>AE15</f>
        <v>6. Gruppe D</v>
      </c>
      <c r="BH27" s="36">
        <f t="shared" ca="1" si="0"/>
        <v>0</v>
      </c>
      <c r="BI27" s="36">
        <f t="shared" ca="1" si="1"/>
        <v>0</v>
      </c>
      <c r="BJ27" s="36">
        <f t="shared" ca="1" si="2"/>
        <v>0</v>
      </c>
      <c r="BK27" s="36">
        <f t="shared" ca="1" si="3"/>
        <v>0</v>
      </c>
      <c r="BL27" s="36">
        <f t="shared" ref="BL27:BL35" ca="1" si="7">$BH27*1000000+$BK27*10000+$BI27+0.1</f>
        <v>0.1</v>
      </c>
      <c r="BM27" s="36"/>
      <c r="BN27" s="36"/>
      <c r="BO27" s="36"/>
      <c r="BP27" s="36"/>
    </row>
    <row r="28" spans="1:68" ht="15.75" thickBot="1" x14ac:dyDescent="0.3">
      <c r="B28" s="88">
        <v>1</v>
      </c>
      <c r="C28" s="79"/>
      <c r="D28" s="87">
        <f t="shared" si="6"/>
        <v>0.39027777777777772</v>
      </c>
      <c r="E28" s="65"/>
      <c r="F28" s="65"/>
      <c r="G28" s="65"/>
      <c r="H28" s="65"/>
      <c r="I28" s="113" t="str">
        <f>C15</f>
        <v>6. Gruppe C</v>
      </c>
      <c r="J28" s="114"/>
      <c r="K28" s="114"/>
      <c r="L28" s="114"/>
      <c r="M28" s="114"/>
      <c r="N28" s="114"/>
      <c r="O28" s="114"/>
      <c r="P28" s="114"/>
      <c r="Q28" s="114"/>
      <c r="R28" s="114"/>
      <c r="S28" s="114"/>
      <c r="T28" s="114"/>
      <c r="U28" s="114"/>
      <c r="V28" s="114"/>
      <c r="W28" s="114"/>
      <c r="X28" s="114"/>
      <c r="Y28" s="15" t="s">
        <v>29</v>
      </c>
      <c r="Z28" s="79" t="str">
        <f>C13</f>
        <v>4. Gruppe A</v>
      </c>
      <c r="AA28" s="79"/>
      <c r="AB28" s="79"/>
      <c r="AC28" s="79"/>
      <c r="AD28" s="79"/>
      <c r="AE28" s="79"/>
      <c r="AF28" s="79"/>
      <c r="AG28" s="79"/>
      <c r="AH28" s="79"/>
      <c r="AI28" s="79"/>
      <c r="AJ28" s="79"/>
      <c r="AK28" s="79"/>
      <c r="AL28" s="79"/>
      <c r="AM28" s="79"/>
      <c r="AN28" s="79"/>
      <c r="AO28" s="79"/>
      <c r="AP28" s="79"/>
      <c r="AQ28" s="79"/>
      <c r="AR28" s="13" t="s">
        <v>28</v>
      </c>
      <c r="AS28" s="79"/>
      <c r="AT28" s="79"/>
      <c r="AU28" s="79"/>
      <c r="AV28" s="79"/>
      <c r="AW28" s="80"/>
      <c r="AZ28" s="36"/>
      <c r="BA28" s="36">
        <f t="shared" si="4"/>
        <v>0</v>
      </c>
      <c r="BB28" s="36"/>
      <c r="BC28" s="36">
        <f t="shared" si="5"/>
        <v>0</v>
      </c>
      <c r="BD28" s="36"/>
      <c r="BE28" s="36"/>
      <c r="BF28" s="36"/>
      <c r="BG28" s="36"/>
      <c r="BH28" s="36"/>
      <c r="BI28" s="36"/>
      <c r="BJ28" s="36"/>
      <c r="BK28" s="36"/>
      <c r="BL28" s="36"/>
      <c r="BM28" s="36"/>
      <c r="BN28" s="36"/>
      <c r="BO28" s="36"/>
      <c r="BP28" s="36"/>
    </row>
    <row r="29" spans="1:68" ht="15.75" thickBot="1" x14ac:dyDescent="0.3">
      <c r="B29" s="73">
        <v>2</v>
      </c>
      <c r="C29" s="65"/>
      <c r="D29" s="87">
        <f>D28</f>
        <v>0.39027777777777772</v>
      </c>
      <c r="E29" s="65"/>
      <c r="F29" s="65"/>
      <c r="G29" s="65"/>
      <c r="H29" s="65"/>
      <c r="I29" s="111" t="str">
        <f>AE15</f>
        <v>6. Gruppe D</v>
      </c>
      <c r="J29" s="112"/>
      <c r="K29" s="112"/>
      <c r="L29" s="112"/>
      <c r="M29" s="112"/>
      <c r="N29" s="112"/>
      <c r="O29" s="112"/>
      <c r="P29" s="112"/>
      <c r="Q29" s="112"/>
      <c r="R29" s="112"/>
      <c r="S29" s="112"/>
      <c r="T29" s="112"/>
      <c r="U29" s="112"/>
      <c r="V29" s="112"/>
      <c r="W29" s="112"/>
      <c r="X29" s="112"/>
      <c r="Y29" s="20" t="s">
        <v>29</v>
      </c>
      <c r="Z29" s="65" t="str">
        <f>AE13</f>
        <v>4. Gruppe B</v>
      </c>
      <c r="AA29" s="65"/>
      <c r="AB29" s="65"/>
      <c r="AC29" s="65"/>
      <c r="AD29" s="65"/>
      <c r="AE29" s="65"/>
      <c r="AF29" s="65"/>
      <c r="AG29" s="65"/>
      <c r="AH29" s="65"/>
      <c r="AI29" s="65"/>
      <c r="AJ29" s="65"/>
      <c r="AK29" s="65"/>
      <c r="AL29" s="65"/>
      <c r="AM29" s="65"/>
      <c r="AN29" s="65"/>
      <c r="AO29" s="65"/>
      <c r="AP29" s="65"/>
      <c r="AQ29" s="65"/>
      <c r="AR29" s="11" t="s">
        <v>28</v>
      </c>
      <c r="AS29" s="65"/>
      <c r="AT29" s="65"/>
      <c r="AU29" s="65"/>
      <c r="AV29" s="65"/>
      <c r="AW29" s="78"/>
      <c r="AZ29" s="36"/>
      <c r="BA29" s="36">
        <f t="shared" si="4"/>
        <v>0</v>
      </c>
      <c r="BB29" s="36"/>
      <c r="BC29" s="36">
        <f t="shared" si="5"/>
        <v>0</v>
      </c>
      <c r="BD29" s="36"/>
      <c r="BE29" s="36"/>
      <c r="BF29" s="36">
        <f ca="1">IF(BL29&gt;BL30,1,0)+IF(BL29&gt;BL31,1,0)</f>
        <v>2</v>
      </c>
      <c r="BG29" s="36" t="str">
        <f>C18</f>
        <v>4. Gruppe C</v>
      </c>
      <c r="BH29" s="36">
        <f t="shared" ca="1" si="0"/>
        <v>0</v>
      </c>
      <c r="BI29" s="36">
        <f t="shared" ca="1" si="1"/>
        <v>0</v>
      </c>
      <c r="BJ29" s="36">
        <f t="shared" ca="1" si="2"/>
        <v>0</v>
      </c>
      <c r="BK29" s="36">
        <f t="shared" ca="1" si="3"/>
        <v>0</v>
      </c>
      <c r="BL29" s="36">
        <f ca="1">$BH29*1000000+$BK29*10000+$BI29+0.3</f>
        <v>0.3</v>
      </c>
      <c r="BM29" s="36"/>
      <c r="BN29" s="36"/>
      <c r="BO29" s="36"/>
      <c r="BP29" s="36"/>
    </row>
    <row r="30" spans="1:68" ht="15.75" thickBot="1" x14ac:dyDescent="0.3">
      <c r="B30" s="88">
        <v>1</v>
      </c>
      <c r="C30" s="79"/>
      <c r="D30" s="87">
        <f t="shared" si="6"/>
        <v>0.39791666666666659</v>
      </c>
      <c r="E30" s="65"/>
      <c r="F30" s="65"/>
      <c r="G30" s="65"/>
      <c r="H30" s="65"/>
      <c r="I30" s="113" t="str">
        <f>C20</f>
        <v>6. Gruppe A</v>
      </c>
      <c r="J30" s="114"/>
      <c r="K30" s="114"/>
      <c r="L30" s="114"/>
      <c r="M30" s="114"/>
      <c r="N30" s="114"/>
      <c r="O30" s="114"/>
      <c r="P30" s="114"/>
      <c r="Q30" s="114"/>
      <c r="R30" s="114"/>
      <c r="S30" s="114"/>
      <c r="T30" s="114"/>
      <c r="U30" s="114"/>
      <c r="V30" s="114"/>
      <c r="W30" s="114"/>
      <c r="X30" s="114"/>
      <c r="Y30" s="15" t="s">
        <v>29</v>
      </c>
      <c r="Z30" s="79" t="str">
        <f>C18</f>
        <v>4. Gruppe C</v>
      </c>
      <c r="AA30" s="79"/>
      <c r="AB30" s="79"/>
      <c r="AC30" s="79"/>
      <c r="AD30" s="79"/>
      <c r="AE30" s="79"/>
      <c r="AF30" s="79"/>
      <c r="AG30" s="79"/>
      <c r="AH30" s="79"/>
      <c r="AI30" s="79"/>
      <c r="AJ30" s="79"/>
      <c r="AK30" s="79"/>
      <c r="AL30" s="79"/>
      <c r="AM30" s="79"/>
      <c r="AN30" s="79"/>
      <c r="AO30" s="79"/>
      <c r="AP30" s="79"/>
      <c r="AQ30" s="79"/>
      <c r="AR30" s="13" t="s">
        <v>28</v>
      </c>
      <c r="AS30" s="79"/>
      <c r="AT30" s="79"/>
      <c r="AU30" s="79"/>
      <c r="AV30" s="79"/>
      <c r="AW30" s="80"/>
      <c r="AZ30" s="36"/>
      <c r="BA30" s="36">
        <f t="shared" si="4"/>
        <v>0</v>
      </c>
      <c r="BB30" s="36"/>
      <c r="BC30" s="36">
        <f t="shared" si="5"/>
        <v>0</v>
      </c>
      <c r="BD30" s="36"/>
      <c r="BE30" s="36"/>
      <c r="BF30" s="36">
        <f ca="1">IF(BL30&gt;BL31,1,0)+IF(BL30&gt;BL29,1,0)</f>
        <v>1</v>
      </c>
      <c r="BG30" s="36" t="str">
        <f>C19</f>
        <v>5. Gruppe D</v>
      </c>
      <c r="BH30" s="36">
        <f t="shared" ca="1" si="0"/>
        <v>0</v>
      </c>
      <c r="BI30" s="36">
        <f t="shared" ca="1" si="1"/>
        <v>0</v>
      </c>
      <c r="BJ30" s="36">
        <f t="shared" ca="1" si="2"/>
        <v>0</v>
      </c>
      <c r="BK30" s="36">
        <f t="shared" ca="1" si="3"/>
        <v>0</v>
      </c>
      <c r="BL30" s="36">
        <f ca="1">$BH30*1000000+$BK30*10000+$BI30+0.2</f>
        <v>0.2</v>
      </c>
      <c r="BM30" s="36"/>
      <c r="BN30" s="36"/>
      <c r="BO30" s="36"/>
      <c r="BP30" s="36"/>
    </row>
    <row r="31" spans="1:68" ht="15.75" thickBot="1" x14ac:dyDescent="0.3">
      <c r="B31" s="73">
        <v>2</v>
      </c>
      <c r="C31" s="65"/>
      <c r="D31" s="87">
        <f>D30</f>
        <v>0.39791666666666659</v>
      </c>
      <c r="E31" s="65"/>
      <c r="F31" s="65"/>
      <c r="G31" s="65"/>
      <c r="H31" s="65"/>
      <c r="I31" s="111" t="str">
        <f>AE20</f>
        <v>6. Gruppe B</v>
      </c>
      <c r="J31" s="112"/>
      <c r="K31" s="112"/>
      <c r="L31" s="112"/>
      <c r="M31" s="112"/>
      <c r="N31" s="112"/>
      <c r="O31" s="112"/>
      <c r="P31" s="112"/>
      <c r="Q31" s="112"/>
      <c r="R31" s="112"/>
      <c r="S31" s="112"/>
      <c r="T31" s="112"/>
      <c r="U31" s="112"/>
      <c r="V31" s="112"/>
      <c r="W31" s="112"/>
      <c r="X31" s="112"/>
      <c r="Y31" s="20" t="s">
        <v>29</v>
      </c>
      <c r="Z31" s="65" t="str">
        <f>AE18</f>
        <v>4. Gruppe D</v>
      </c>
      <c r="AA31" s="65"/>
      <c r="AB31" s="65"/>
      <c r="AC31" s="65"/>
      <c r="AD31" s="65"/>
      <c r="AE31" s="65"/>
      <c r="AF31" s="65"/>
      <c r="AG31" s="65"/>
      <c r="AH31" s="65"/>
      <c r="AI31" s="65"/>
      <c r="AJ31" s="65"/>
      <c r="AK31" s="65"/>
      <c r="AL31" s="65"/>
      <c r="AM31" s="65"/>
      <c r="AN31" s="65"/>
      <c r="AO31" s="65"/>
      <c r="AP31" s="65"/>
      <c r="AQ31" s="65"/>
      <c r="AR31" s="11" t="s">
        <v>28</v>
      </c>
      <c r="AS31" s="65"/>
      <c r="AT31" s="65"/>
      <c r="AU31" s="65"/>
      <c r="AV31" s="65"/>
      <c r="AW31" s="78"/>
      <c r="AZ31" s="36"/>
      <c r="BA31" s="36">
        <f t="shared" si="4"/>
        <v>0</v>
      </c>
      <c r="BB31" s="36"/>
      <c r="BC31" s="36">
        <f t="shared" si="5"/>
        <v>0</v>
      </c>
      <c r="BD31" s="36"/>
      <c r="BE31" s="36"/>
      <c r="BF31" s="36">
        <f ca="1">IF(BL31&gt;BL29,1,0)+IF(BL31&gt;BL30,1,0)</f>
        <v>0</v>
      </c>
      <c r="BG31" s="36" t="str">
        <f>C20</f>
        <v>6. Gruppe A</v>
      </c>
      <c r="BH31" s="36">
        <f t="shared" ca="1" si="0"/>
        <v>0</v>
      </c>
      <c r="BI31" s="36">
        <f t="shared" ca="1" si="1"/>
        <v>0</v>
      </c>
      <c r="BJ31" s="36">
        <f t="shared" ca="1" si="2"/>
        <v>0</v>
      </c>
      <c r="BK31" s="36">
        <f t="shared" ca="1" si="3"/>
        <v>0</v>
      </c>
      <c r="BL31" s="36">
        <f ca="1">$BH31*1000000+$BK31*10000+$BI31+0.1</f>
        <v>0.1</v>
      </c>
      <c r="BM31" s="36"/>
      <c r="BN31" s="36"/>
      <c r="BO31" s="36"/>
      <c r="BP31" s="36"/>
    </row>
    <row r="32" spans="1:68" ht="15.75" thickBot="1" x14ac:dyDescent="0.3">
      <c r="B32" s="88">
        <v>1</v>
      </c>
      <c r="C32" s="79"/>
      <c r="D32" s="87">
        <f t="shared" si="6"/>
        <v>0.40555555555555545</v>
      </c>
      <c r="E32" s="65"/>
      <c r="F32" s="65"/>
      <c r="G32" s="65"/>
      <c r="H32" s="65"/>
      <c r="I32" s="113" t="str">
        <f>C14</f>
        <v>5. Gruppe B</v>
      </c>
      <c r="J32" s="114"/>
      <c r="K32" s="114"/>
      <c r="L32" s="114"/>
      <c r="M32" s="114"/>
      <c r="N32" s="114"/>
      <c r="O32" s="114"/>
      <c r="P32" s="114"/>
      <c r="Q32" s="114"/>
      <c r="R32" s="114"/>
      <c r="S32" s="114"/>
      <c r="T32" s="114"/>
      <c r="U32" s="114"/>
      <c r="V32" s="114"/>
      <c r="W32" s="114"/>
      <c r="X32" s="114"/>
      <c r="Y32" s="15" t="s">
        <v>29</v>
      </c>
      <c r="Z32" s="79" t="str">
        <f>C15</f>
        <v>6. Gruppe C</v>
      </c>
      <c r="AA32" s="79"/>
      <c r="AB32" s="79"/>
      <c r="AC32" s="79"/>
      <c r="AD32" s="79"/>
      <c r="AE32" s="79"/>
      <c r="AF32" s="79"/>
      <c r="AG32" s="79"/>
      <c r="AH32" s="79"/>
      <c r="AI32" s="79"/>
      <c r="AJ32" s="79"/>
      <c r="AK32" s="79"/>
      <c r="AL32" s="79"/>
      <c r="AM32" s="79"/>
      <c r="AN32" s="79"/>
      <c r="AO32" s="79"/>
      <c r="AP32" s="79"/>
      <c r="AQ32" s="79"/>
      <c r="AR32" s="13" t="s">
        <v>28</v>
      </c>
      <c r="AS32" s="79"/>
      <c r="AT32" s="79"/>
      <c r="AU32" s="79"/>
      <c r="AV32" s="79"/>
      <c r="AW32" s="80"/>
      <c r="AZ32" s="36"/>
      <c r="BA32" s="36">
        <f t="shared" si="4"/>
        <v>0</v>
      </c>
      <c r="BB32" s="36"/>
      <c r="BC32" s="36">
        <f t="shared" si="5"/>
        <v>0</v>
      </c>
      <c r="BD32" s="36"/>
      <c r="BE32" s="36"/>
      <c r="BF32" s="36"/>
      <c r="BG32" s="36"/>
      <c r="BH32" s="36"/>
      <c r="BI32" s="36"/>
      <c r="BJ32" s="36"/>
      <c r="BK32" s="36"/>
      <c r="BL32" s="36"/>
      <c r="BM32" s="36"/>
      <c r="BN32" s="36"/>
      <c r="BO32" s="36"/>
      <c r="BP32" s="36"/>
    </row>
    <row r="33" spans="1:68" ht="15.75" thickBot="1" x14ac:dyDescent="0.3">
      <c r="B33" s="73">
        <v>2</v>
      </c>
      <c r="C33" s="65"/>
      <c r="D33" s="87">
        <f>D32</f>
        <v>0.40555555555555545</v>
      </c>
      <c r="E33" s="65"/>
      <c r="F33" s="65"/>
      <c r="G33" s="65"/>
      <c r="H33" s="65"/>
      <c r="I33" s="111" t="str">
        <f>AE14</f>
        <v>5. Gruppe C</v>
      </c>
      <c r="J33" s="112"/>
      <c r="K33" s="112"/>
      <c r="L33" s="112"/>
      <c r="M33" s="112"/>
      <c r="N33" s="112"/>
      <c r="O33" s="112"/>
      <c r="P33" s="112"/>
      <c r="Q33" s="112"/>
      <c r="R33" s="112"/>
      <c r="S33" s="112"/>
      <c r="T33" s="112"/>
      <c r="U33" s="112"/>
      <c r="V33" s="112"/>
      <c r="W33" s="112"/>
      <c r="X33" s="112"/>
      <c r="Y33" s="20" t="s">
        <v>29</v>
      </c>
      <c r="Z33" s="65" t="str">
        <f>AE15</f>
        <v>6. Gruppe D</v>
      </c>
      <c r="AA33" s="65"/>
      <c r="AB33" s="65"/>
      <c r="AC33" s="65"/>
      <c r="AD33" s="65"/>
      <c r="AE33" s="65"/>
      <c r="AF33" s="65"/>
      <c r="AG33" s="65"/>
      <c r="AH33" s="65"/>
      <c r="AI33" s="65"/>
      <c r="AJ33" s="65"/>
      <c r="AK33" s="65"/>
      <c r="AL33" s="65"/>
      <c r="AM33" s="65"/>
      <c r="AN33" s="65"/>
      <c r="AO33" s="65"/>
      <c r="AP33" s="65"/>
      <c r="AQ33" s="65"/>
      <c r="AR33" s="11" t="s">
        <v>28</v>
      </c>
      <c r="AS33" s="65"/>
      <c r="AT33" s="65"/>
      <c r="AU33" s="65"/>
      <c r="AV33" s="65"/>
      <c r="AW33" s="78"/>
      <c r="AZ33" s="36"/>
      <c r="BA33" s="36">
        <f t="shared" si="4"/>
        <v>0</v>
      </c>
      <c r="BB33" s="36"/>
      <c r="BC33" s="36">
        <f t="shared" si="5"/>
        <v>0</v>
      </c>
      <c r="BD33" s="36"/>
      <c r="BE33" s="36"/>
      <c r="BF33" s="36">
        <f ca="1">IF(BL33&gt;BL34,1,0)+IF(BL33&gt;BL35,1,0)</f>
        <v>2</v>
      </c>
      <c r="BG33" s="36" t="str">
        <f>AE18</f>
        <v>4. Gruppe D</v>
      </c>
      <c r="BH33" s="36">
        <f t="shared" ca="1" si="0"/>
        <v>0</v>
      </c>
      <c r="BI33" s="36">
        <f t="shared" ca="1" si="1"/>
        <v>0</v>
      </c>
      <c r="BJ33" s="36">
        <f t="shared" ca="1" si="2"/>
        <v>0</v>
      </c>
      <c r="BK33" s="36">
        <f t="shared" ca="1" si="3"/>
        <v>0</v>
      </c>
      <c r="BL33" s="36">
        <f ca="1">$BH33*1000000+$BK33*10000+$BI33+0.3</f>
        <v>0.3</v>
      </c>
      <c r="BM33" s="36"/>
      <c r="BN33" s="36"/>
      <c r="BO33" s="36"/>
      <c r="BP33" s="36"/>
    </row>
    <row r="34" spans="1:68" ht="15.75" thickBot="1" x14ac:dyDescent="0.3">
      <c r="B34" s="88">
        <v>1</v>
      </c>
      <c r="C34" s="79"/>
      <c r="D34" s="87">
        <f t="shared" si="6"/>
        <v>0.41319444444444431</v>
      </c>
      <c r="E34" s="65"/>
      <c r="F34" s="65"/>
      <c r="G34" s="65"/>
      <c r="H34" s="65"/>
      <c r="I34" s="113" t="str">
        <f>C19</f>
        <v>5. Gruppe D</v>
      </c>
      <c r="J34" s="114"/>
      <c r="K34" s="114"/>
      <c r="L34" s="114"/>
      <c r="M34" s="114"/>
      <c r="N34" s="114"/>
      <c r="O34" s="114"/>
      <c r="P34" s="114"/>
      <c r="Q34" s="114"/>
      <c r="R34" s="114"/>
      <c r="S34" s="114"/>
      <c r="T34" s="114"/>
      <c r="U34" s="114"/>
      <c r="V34" s="114"/>
      <c r="W34" s="114"/>
      <c r="X34" s="114"/>
      <c r="Y34" s="15" t="s">
        <v>29</v>
      </c>
      <c r="Z34" s="79" t="str">
        <f>C20</f>
        <v>6. Gruppe A</v>
      </c>
      <c r="AA34" s="79"/>
      <c r="AB34" s="79"/>
      <c r="AC34" s="79"/>
      <c r="AD34" s="79"/>
      <c r="AE34" s="79"/>
      <c r="AF34" s="79"/>
      <c r="AG34" s="79"/>
      <c r="AH34" s="79"/>
      <c r="AI34" s="79"/>
      <c r="AJ34" s="79"/>
      <c r="AK34" s="79"/>
      <c r="AL34" s="79"/>
      <c r="AM34" s="79"/>
      <c r="AN34" s="79"/>
      <c r="AO34" s="79"/>
      <c r="AP34" s="79"/>
      <c r="AQ34" s="79"/>
      <c r="AR34" s="13" t="s">
        <v>28</v>
      </c>
      <c r="AS34" s="79"/>
      <c r="AT34" s="79"/>
      <c r="AU34" s="79"/>
      <c r="AV34" s="79"/>
      <c r="AW34" s="80"/>
      <c r="AZ34" s="36"/>
      <c r="BA34" s="36">
        <f t="shared" si="4"/>
        <v>0</v>
      </c>
      <c r="BB34" s="36"/>
      <c r="BC34" s="36">
        <f t="shared" si="5"/>
        <v>0</v>
      </c>
      <c r="BD34" s="36"/>
      <c r="BE34" s="36"/>
      <c r="BF34" s="36">
        <f ca="1">IF(BL34&gt;BL35,1,0)+IF(BL34&gt;BL33,1,0)</f>
        <v>1</v>
      </c>
      <c r="BG34" s="36" t="str">
        <f>AE19</f>
        <v>5. Gruppe A</v>
      </c>
      <c r="BH34" s="36">
        <f t="shared" ca="1" si="0"/>
        <v>0</v>
      </c>
      <c r="BI34" s="36">
        <f t="shared" ca="1" si="1"/>
        <v>0</v>
      </c>
      <c r="BJ34" s="36">
        <f t="shared" ca="1" si="2"/>
        <v>0</v>
      </c>
      <c r="BK34" s="36">
        <f t="shared" ca="1" si="3"/>
        <v>0</v>
      </c>
      <c r="BL34" s="36">
        <f ca="1">$BH34*1000000+$BK34*10000+$BI34+0.2</f>
        <v>0.2</v>
      </c>
      <c r="BM34" s="36"/>
      <c r="BN34" s="36"/>
      <c r="BO34" s="36"/>
      <c r="BP34" s="36"/>
    </row>
    <row r="35" spans="1:68" ht="15.75" thickBot="1" x14ac:dyDescent="0.3">
      <c r="B35" s="73">
        <v>2</v>
      </c>
      <c r="C35" s="65"/>
      <c r="D35" s="87">
        <f>D34</f>
        <v>0.41319444444444431</v>
      </c>
      <c r="E35" s="65"/>
      <c r="F35" s="65"/>
      <c r="G35" s="65"/>
      <c r="H35" s="65"/>
      <c r="I35" s="111" t="str">
        <f>AE19</f>
        <v>5. Gruppe A</v>
      </c>
      <c r="J35" s="112"/>
      <c r="K35" s="112"/>
      <c r="L35" s="112"/>
      <c r="M35" s="112"/>
      <c r="N35" s="112"/>
      <c r="O35" s="112"/>
      <c r="P35" s="112"/>
      <c r="Q35" s="112"/>
      <c r="R35" s="112"/>
      <c r="S35" s="112"/>
      <c r="T35" s="112"/>
      <c r="U35" s="112"/>
      <c r="V35" s="112"/>
      <c r="W35" s="112"/>
      <c r="X35" s="112"/>
      <c r="Y35" s="20" t="s">
        <v>29</v>
      </c>
      <c r="Z35" s="65" t="str">
        <f>AE20</f>
        <v>6. Gruppe B</v>
      </c>
      <c r="AA35" s="65"/>
      <c r="AB35" s="65"/>
      <c r="AC35" s="65"/>
      <c r="AD35" s="65"/>
      <c r="AE35" s="65"/>
      <c r="AF35" s="65"/>
      <c r="AG35" s="65"/>
      <c r="AH35" s="65"/>
      <c r="AI35" s="65"/>
      <c r="AJ35" s="65"/>
      <c r="AK35" s="65"/>
      <c r="AL35" s="65"/>
      <c r="AM35" s="65"/>
      <c r="AN35" s="65"/>
      <c r="AO35" s="65"/>
      <c r="AP35" s="65"/>
      <c r="AQ35" s="65"/>
      <c r="AR35" s="11" t="s">
        <v>28</v>
      </c>
      <c r="AS35" s="65"/>
      <c r="AT35" s="65"/>
      <c r="AU35" s="65"/>
      <c r="AV35" s="65"/>
      <c r="AW35" s="78"/>
      <c r="AZ35" s="36"/>
      <c r="BA35" s="36">
        <f t="shared" si="4"/>
        <v>0</v>
      </c>
      <c r="BB35" s="36"/>
      <c r="BC35" s="36">
        <f t="shared" si="5"/>
        <v>0</v>
      </c>
      <c r="BD35" s="36"/>
      <c r="BE35" s="36"/>
      <c r="BF35" s="36">
        <f ca="1">IF(BL35&gt;BL33,1,0)+IF(BL35&gt;BL34,1,0)</f>
        <v>0</v>
      </c>
      <c r="BG35" s="36" t="str">
        <f>AE20</f>
        <v>6. Gruppe B</v>
      </c>
      <c r="BH35" s="36">
        <f t="shared" ca="1" si="0"/>
        <v>0</v>
      </c>
      <c r="BI35" s="36">
        <f t="shared" ca="1" si="1"/>
        <v>0</v>
      </c>
      <c r="BJ35" s="36">
        <f t="shared" ca="1" si="2"/>
        <v>0</v>
      </c>
      <c r="BK35" s="36">
        <f t="shared" ca="1" si="3"/>
        <v>0</v>
      </c>
      <c r="BL35" s="36">
        <f t="shared" ca="1" si="7"/>
        <v>0.1</v>
      </c>
      <c r="BM35" s="36"/>
      <c r="BN35" s="36"/>
      <c r="BO35" s="36"/>
      <c r="BP35" s="36"/>
    </row>
    <row r="36" spans="1:68" x14ac:dyDescent="0.25">
      <c r="B36" s="24"/>
      <c r="C36" s="24"/>
      <c r="D36" s="25"/>
      <c r="E36" s="24"/>
      <c r="F36" s="24"/>
      <c r="G36" s="24"/>
      <c r="H36" s="24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7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24"/>
      <c r="AR36" s="28"/>
      <c r="AS36" s="24"/>
      <c r="AT36" s="24"/>
      <c r="AU36" s="24"/>
      <c r="AV36" s="24"/>
      <c r="AW36" s="24"/>
      <c r="AZ36" s="36"/>
      <c r="BA36" s="36"/>
      <c r="BB36" s="36"/>
      <c r="BC36" s="36"/>
      <c r="BD36" s="36"/>
      <c r="BE36" s="36"/>
      <c r="BF36" s="36"/>
      <c r="BG36" s="36"/>
      <c r="BH36" s="36"/>
      <c r="BI36" s="36"/>
      <c r="BJ36" s="36"/>
      <c r="BK36" s="36"/>
      <c r="BL36" s="36"/>
      <c r="BM36" s="36"/>
      <c r="BN36" s="36"/>
      <c r="BO36" s="36"/>
      <c r="BP36" s="36"/>
    </row>
    <row r="37" spans="1:68" ht="15.75" thickBot="1" x14ac:dyDescent="0.3">
      <c r="A37" s="19" t="s">
        <v>40</v>
      </c>
      <c r="AZ37" s="36"/>
      <c r="BA37" s="36"/>
      <c r="BB37" s="36"/>
      <c r="BC37" s="36"/>
      <c r="BD37" s="36"/>
      <c r="BE37" s="36"/>
      <c r="BF37" s="36"/>
      <c r="BG37" s="36"/>
      <c r="BH37" s="36"/>
      <c r="BI37" s="36"/>
      <c r="BJ37" s="36"/>
      <c r="BK37" s="36"/>
      <c r="BL37" s="36"/>
      <c r="BM37" s="36"/>
      <c r="BN37" s="36"/>
      <c r="BO37" s="36"/>
      <c r="BP37" s="36"/>
    </row>
    <row r="38" spans="1:68" ht="15.75" thickBot="1" x14ac:dyDescent="0.3">
      <c r="A38" s="110" t="s">
        <v>35</v>
      </c>
      <c r="B38" s="107"/>
      <c r="C38" s="107"/>
      <c r="D38" s="107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99" t="s">
        <v>41</v>
      </c>
      <c r="Q38" s="99"/>
      <c r="R38" s="99" t="s">
        <v>31</v>
      </c>
      <c r="S38" s="99"/>
      <c r="T38" s="99"/>
      <c r="U38" s="99"/>
      <c r="V38" s="99"/>
      <c r="W38" s="107" t="s">
        <v>42</v>
      </c>
      <c r="X38" s="108"/>
      <c r="Y38" s="21"/>
      <c r="Z38" s="21"/>
      <c r="AA38" s="110" t="s">
        <v>36</v>
      </c>
      <c r="AB38" s="107"/>
      <c r="AC38" s="107"/>
      <c r="AD38" s="107"/>
      <c r="AE38" s="107"/>
      <c r="AF38" s="107"/>
      <c r="AG38" s="107"/>
      <c r="AH38" s="107"/>
      <c r="AI38" s="107"/>
      <c r="AJ38" s="107"/>
      <c r="AK38" s="107"/>
      <c r="AL38" s="107"/>
      <c r="AM38" s="107"/>
      <c r="AN38" s="107"/>
      <c r="AO38" s="107"/>
      <c r="AP38" s="107" t="s">
        <v>41</v>
      </c>
      <c r="AQ38" s="107"/>
      <c r="AR38" s="107" t="s">
        <v>31</v>
      </c>
      <c r="AS38" s="107"/>
      <c r="AT38" s="107"/>
      <c r="AU38" s="107"/>
      <c r="AV38" s="107"/>
      <c r="AW38" s="107" t="s">
        <v>42</v>
      </c>
      <c r="AX38" s="108"/>
      <c r="AZ38" s="36"/>
      <c r="BA38" s="36"/>
      <c r="BB38" s="36"/>
      <c r="BC38" s="36"/>
      <c r="BD38" s="36"/>
      <c r="BE38" s="36"/>
      <c r="BF38" s="36"/>
      <c r="BG38" s="36"/>
      <c r="BH38" s="36"/>
      <c r="BI38" s="36"/>
      <c r="BJ38" s="36"/>
      <c r="BK38" s="36"/>
      <c r="BL38" s="36"/>
      <c r="BM38" s="36"/>
      <c r="BN38" s="36"/>
      <c r="BO38" s="36"/>
      <c r="BP38" s="36"/>
    </row>
    <row r="39" spans="1:68" x14ac:dyDescent="0.25">
      <c r="A39" s="109" t="s">
        <v>4</v>
      </c>
      <c r="B39" s="99"/>
      <c r="C39" s="99" t="str">
        <f ca="1">VLOOKUP(2,BF21:BL23,2,FALSE)</f>
        <v>4. Gruppe A</v>
      </c>
      <c r="D39" s="99"/>
      <c r="E39" s="99"/>
      <c r="F39" s="99"/>
      <c r="G39" s="99"/>
      <c r="H39" s="99"/>
      <c r="I39" s="99"/>
      <c r="J39" s="99"/>
      <c r="K39" s="99"/>
      <c r="L39" s="99"/>
      <c r="M39" s="99"/>
      <c r="N39" s="99"/>
      <c r="O39" s="100"/>
      <c r="P39" s="109">
        <f ca="1">VLOOKUP(2,BF21:BL23,3,FALSE)</f>
        <v>0</v>
      </c>
      <c r="Q39" s="100"/>
      <c r="R39" s="99">
        <f ca="1">VLOOKUP(2,BF21:BL23,4,FALSE)</f>
        <v>0</v>
      </c>
      <c r="S39" s="99"/>
      <c r="T39" s="22" t="s">
        <v>28</v>
      </c>
      <c r="U39" s="99">
        <f ca="1">VLOOKUP(2,BF21:BL23,5,FALSE)</f>
        <v>0</v>
      </c>
      <c r="V39" s="100"/>
      <c r="W39" s="109">
        <f ca="1">R39-U39</f>
        <v>0</v>
      </c>
      <c r="X39" s="100"/>
      <c r="Y39" s="21"/>
      <c r="Z39" s="21"/>
      <c r="AA39" s="109" t="s">
        <v>4</v>
      </c>
      <c r="AB39" s="99"/>
      <c r="AC39" s="99" t="str">
        <f ca="1">VLOOKUP(2,BF25:BL27,2,FALSE)</f>
        <v>4. Gruppe B</v>
      </c>
      <c r="AD39" s="99"/>
      <c r="AE39" s="99"/>
      <c r="AF39" s="99"/>
      <c r="AG39" s="99"/>
      <c r="AH39" s="99"/>
      <c r="AI39" s="99"/>
      <c r="AJ39" s="99"/>
      <c r="AK39" s="99"/>
      <c r="AL39" s="99"/>
      <c r="AM39" s="99"/>
      <c r="AN39" s="99"/>
      <c r="AO39" s="100"/>
      <c r="AP39" s="109">
        <f ca="1">VLOOKUP(2,BF25:BL27,3,FALSE)</f>
        <v>0</v>
      </c>
      <c r="AQ39" s="100"/>
      <c r="AR39" s="109">
        <f ca="1">VLOOKUP(2,BF25:BL27,4,FALSE)</f>
        <v>0</v>
      </c>
      <c r="AS39" s="99"/>
      <c r="AT39" s="22" t="s">
        <v>28</v>
      </c>
      <c r="AU39" s="99">
        <f ca="1">VLOOKUP(2,BF25:BL27,5,FALSE)</f>
        <v>0</v>
      </c>
      <c r="AV39" s="100"/>
      <c r="AW39" s="109">
        <f ca="1">AR39-AU39</f>
        <v>0</v>
      </c>
      <c r="AX39" s="100"/>
    </row>
    <row r="40" spans="1:68" x14ac:dyDescent="0.25">
      <c r="A40" s="106" t="s">
        <v>5</v>
      </c>
      <c r="B40" s="101"/>
      <c r="C40" s="101" t="str">
        <f ca="1">VLOOKUP(1,BF21:BL23,2,FALSE)</f>
        <v>5. Gruppe B</v>
      </c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2"/>
      <c r="P40" s="106">
        <f ca="1">VLOOKUP(1,BF21:BL23,3,FALSE)</f>
        <v>0</v>
      </c>
      <c r="Q40" s="102"/>
      <c r="R40" s="101">
        <f ca="1">VLOOKUP(1,BF21:BL23,4,FALSE)</f>
        <v>0</v>
      </c>
      <c r="S40" s="101"/>
      <c r="T40" t="s">
        <v>28</v>
      </c>
      <c r="U40" s="101">
        <f ca="1">VLOOKUP(1,BF21:BL23,5,FALSE)</f>
        <v>0</v>
      </c>
      <c r="V40" s="102"/>
      <c r="W40" s="106">
        <f ca="1">R40-U40</f>
        <v>0</v>
      </c>
      <c r="X40" s="102"/>
      <c r="Y40" s="21"/>
      <c r="Z40" s="21"/>
      <c r="AA40" s="106" t="s">
        <v>5</v>
      </c>
      <c r="AB40" s="101"/>
      <c r="AC40" s="101" t="str">
        <f ca="1">VLOOKUP(1,BF25:BL27,2,FALSE)</f>
        <v>5. Gruppe C</v>
      </c>
      <c r="AD40" s="101"/>
      <c r="AE40" s="101"/>
      <c r="AF40" s="101"/>
      <c r="AG40" s="101"/>
      <c r="AH40" s="101"/>
      <c r="AI40" s="101"/>
      <c r="AJ40" s="101"/>
      <c r="AK40" s="101"/>
      <c r="AL40" s="101"/>
      <c r="AM40" s="101"/>
      <c r="AN40" s="101"/>
      <c r="AO40" s="102"/>
      <c r="AP40" s="106">
        <f ca="1">VLOOKUP(1,BF25:BL27,3,FALSE)</f>
        <v>0</v>
      </c>
      <c r="AQ40" s="102"/>
      <c r="AR40" s="106">
        <f ca="1">VLOOKUP(1,BF25:BL27,4,FALSE)</f>
        <v>0</v>
      </c>
      <c r="AS40" s="101"/>
      <c r="AT40" t="s">
        <v>28</v>
      </c>
      <c r="AU40" s="101">
        <f ca="1">VLOOKUP(1,BF25:BL27,5,FALSE)</f>
        <v>0</v>
      </c>
      <c r="AV40" s="102"/>
      <c r="AW40" s="106">
        <f ca="1">AR40-AU40</f>
        <v>0</v>
      </c>
      <c r="AX40" s="102"/>
    </row>
    <row r="41" spans="1:68" ht="15.75" thickBot="1" x14ac:dyDescent="0.3">
      <c r="A41" s="105" t="s">
        <v>6</v>
      </c>
      <c r="B41" s="103"/>
      <c r="C41" s="103" t="str">
        <f ca="1">VLOOKUP(0,BF21:BL23,2,FALSE)</f>
        <v>6. Gruppe C</v>
      </c>
      <c r="D41" s="103"/>
      <c r="E41" s="103"/>
      <c r="F41" s="103"/>
      <c r="G41" s="103"/>
      <c r="H41" s="103"/>
      <c r="I41" s="103"/>
      <c r="J41" s="103"/>
      <c r="K41" s="103"/>
      <c r="L41" s="103"/>
      <c r="M41" s="103"/>
      <c r="N41" s="103"/>
      <c r="O41" s="104"/>
      <c r="P41" s="105">
        <f ca="1">VLOOKUP(0,BF21:BL23,3,FALSE)</f>
        <v>0</v>
      </c>
      <c r="Q41" s="104"/>
      <c r="R41" s="103">
        <f ca="1">VLOOKUP(0,BF21:BL23,4,FALSE)</f>
        <v>0</v>
      </c>
      <c r="S41" s="103"/>
      <c r="T41" s="23" t="s">
        <v>28</v>
      </c>
      <c r="U41" s="103">
        <f ca="1">VLOOKUP(0,BF21:BL23,5,FALSE)</f>
        <v>0</v>
      </c>
      <c r="V41" s="104"/>
      <c r="W41" s="105">
        <f ca="1">R41-U41</f>
        <v>0</v>
      </c>
      <c r="X41" s="104"/>
      <c r="Y41" s="21"/>
      <c r="Z41" s="21"/>
      <c r="AA41" s="105" t="s">
        <v>6</v>
      </c>
      <c r="AB41" s="103"/>
      <c r="AC41" s="103" t="str">
        <f ca="1">VLOOKUP(0,BF25:BL27,2,FALSE)</f>
        <v>6. Gruppe D</v>
      </c>
      <c r="AD41" s="103"/>
      <c r="AE41" s="103"/>
      <c r="AF41" s="103"/>
      <c r="AG41" s="103"/>
      <c r="AH41" s="103"/>
      <c r="AI41" s="103"/>
      <c r="AJ41" s="103"/>
      <c r="AK41" s="103"/>
      <c r="AL41" s="103"/>
      <c r="AM41" s="103"/>
      <c r="AN41" s="103"/>
      <c r="AO41" s="104"/>
      <c r="AP41" s="105">
        <f ca="1">VLOOKUP(0,BF25:BL27,3,FALSE)</f>
        <v>0</v>
      </c>
      <c r="AQ41" s="104"/>
      <c r="AR41" s="105">
        <f ca="1">VLOOKUP(0,BF25:BL27,4,FALSE)</f>
        <v>0</v>
      </c>
      <c r="AS41" s="103"/>
      <c r="AT41" s="23" t="s">
        <v>28</v>
      </c>
      <c r="AU41" s="103">
        <f ca="1">VLOOKUP(0,BF25:BL27,5,FALSE)</f>
        <v>0</v>
      </c>
      <c r="AV41" s="104"/>
      <c r="AW41" s="105">
        <f ca="1">AR41-AU41</f>
        <v>0</v>
      </c>
      <c r="AX41" s="104"/>
    </row>
    <row r="42" spans="1:68" ht="15.75" thickBot="1" x14ac:dyDescent="0.3">
      <c r="A42" s="21"/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21"/>
    </row>
    <row r="43" spans="1:68" ht="15.75" thickBot="1" x14ac:dyDescent="0.3">
      <c r="A43" s="110" t="s">
        <v>37</v>
      </c>
      <c r="B43" s="107"/>
      <c r="C43" s="107"/>
      <c r="D43" s="107"/>
      <c r="E43" s="107"/>
      <c r="F43" s="107"/>
      <c r="G43" s="107"/>
      <c r="H43" s="107"/>
      <c r="I43" s="107"/>
      <c r="J43" s="107"/>
      <c r="K43" s="107"/>
      <c r="L43" s="107"/>
      <c r="M43" s="107"/>
      <c r="N43" s="107"/>
      <c r="O43" s="107"/>
      <c r="P43" s="107" t="s">
        <v>41</v>
      </c>
      <c r="Q43" s="107"/>
      <c r="R43" s="107" t="s">
        <v>31</v>
      </c>
      <c r="S43" s="107"/>
      <c r="T43" s="107"/>
      <c r="U43" s="107"/>
      <c r="V43" s="107"/>
      <c r="W43" s="107" t="s">
        <v>42</v>
      </c>
      <c r="X43" s="108"/>
      <c r="Y43" s="21"/>
      <c r="Z43" s="21"/>
      <c r="AA43" s="110" t="s">
        <v>38</v>
      </c>
      <c r="AB43" s="107"/>
      <c r="AC43" s="107"/>
      <c r="AD43" s="107"/>
      <c r="AE43" s="107"/>
      <c r="AF43" s="107"/>
      <c r="AG43" s="107"/>
      <c r="AH43" s="107"/>
      <c r="AI43" s="107"/>
      <c r="AJ43" s="107"/>
      <c r="AK43" s="107"/>
      <c r="AL43" s="107"/>
      <c r="AM43" s="107"/>
      <c r="AN43" s="107"/>
      <c r="AO43" s="107"/>
      <c r="AP43" s="107" t="s">
        <v>41</v>
      </c>
      <c r="AQ43" s="107"/>
      <c r="AR43" s="107" t="s">
        <v>31</v>
      </c>
      <c r="AS43" s="107"/>
      <c r="AT43" s="107"/>
      <c r="AU43" s="107"/>
      <c r="AV43" s="107"/>
      <c r="AW43" s="107" t="s">
        <v>42</v>
      </c>
      <c r="AX43" s="108"/>
    </row>
    <row r="44" spans="1:68" x14ac:dyDescent="0.25">
      <c r="A44" s="109" t="s">
        <v>4</v>
      </c>
      <c r="B44" s="99"/>
      <c r="C44" s="99" t="str">
        <f ca="1">VLOOKUP(2,BF29:BL31,2,FALSE)</f>
        <v>4. Gruppe C</v>
      </c>
      <c r="D44" s="99"/>
      <c r="E44" s="99"/>
      <c r="F44" s="99"/>
      <c r="G44" s="99"/>
      <c r="H44" s="99"/>
      <c r="I44" s="99"/>
      <c r="J44" s="99"/>
      <c r="K44" s="99"/>
      <c r="L44" s="99"/>
      <c r="M44" s="99"/>
      <c r="N44" s="99"/>
      <c r="O44" s="100"/>
      <c r="P44" s="109">
        <f ca="1">VLOOKUP(2,BF29:BL31,3,FALSE)</f>
        <v>0</v>
      </c>
      <c r="Q44" s="100"/>
      <c r="R44" s="99">
        <f ca="1">VLOOKUP(2,BF29:BL31,4,FALSE)</f>
        <v>0</v>
      </c>
      <c r="S44" s="99"/>
      <c r="T44" s="22" t="s">
        <v>28</v>
      </c>
      <c r="U44" s="99">
        <f ca="1">VLOOKUP(2,BF29:BL31,5,FALSE)</f>
        <v>0</v>
      </c>
      <c r="V44" s="100"/>
      <c r="W44" s="109">
        <f ca="1">R44-U44</f>
        <v>0</v>
      </c>
      <c r="X44" s="100"/>
      <c r="Y44" s="21"/>
      <c r="Z44" s="21"/>
      <c r="AA44" s="109" t="s">
        <v>4</v>
      </c>
      <c r="AB44" s="99"/>
      <c r="AC44" s="99" t="str">
        <f ca="1">VLOOKUP(2,BF33:BL35,2,FALSE)</f>
        <v>4. Gruppe D</v>
      </c>
      <c r="AD44" s="99"/>
      <c r="AE44" s="99"/>
      <c r="AF44" s="99"/>
      <c r="AG44" s="99"/>
      <c r="AH44" s="99"/>
      <c r="AI44" s="99"/>
      <c r="AJ44" s="99"/>
      <c r="AK44" s="99"/>
      <c r="AL44" s="99"/>
      <c r="AM44" s="99"/>
      <c r="AN44" s="99"/>
      <c r="AO44" s="100"/>
      <c r="AP44" s="109">
        <f ca="1">VLOOKUP(2,BF33:BL35,3,FALSE)</f>
        <v>0</v>
      </c>
      <c r="AQ44" s="100"/>
      <c r="AR44" s="99">
        <f ca="1">VLOOKUP(2,BF33:BL35,4,FALSE)</f>
        <v>0</v>
      </c>
      <c r="AS44" s="99"/>
      <c r="AT44" s="22" t="s">
        <v>28</v>
      </c>
      <c r="AU44" s="99">
        <f ca="1">VLOOKUP(2,BF33:BL35,5,FALSE)</f>
        <v>0</v>
      </c>
      <c r="AV44" s="100"/>
      <c r="AW44" s="109">
        <f ca="1">AR44-AU44</f>
        <v>0</v>
      </c>
      <c r="AX44" s="100"/>
    </row>
    <row r="45" spans="1:68" x14ac:dyDescent="0.25">
      <c r="A45" s="106" t="s">
        <v>5</v>
      </c>
      <c r="B45" s="101"/>
      <c r="C45" s="101" t="str">
        <f ca="1">VLOOKUP(1,BF29:BL31,2,FALSE)</f>
        <v>5. Gruppe D</v>
      </c>
      <c r="D45" s="101"/>
      <c r="E45" s="101"/>
      <c r="F45" s="101"/>
      <c r="G45" s="101"/>
      <c r="H45" s="101"/>
      <c r="I45" s="101"/>
      <c r="J45" s="101"/>
      <c r="K45" s="101"/>
      <c r="L45" s="101"/>
      <c r="M45" s="101"/>
      <c r="N45" s="101"/>
      <c r="O45" s="102"/>
      <c r="P45" s="106">
        <f ca="1">VLOOKUP(1,BF29:BL31,3,FALSE)</f>
        <v>0</v>
      </c>
      <c r="Q45" s="102"/>
      <c r="R45" s="101">
        <f ca="1">VLOOKUP(1,BF29:BL31,4,FALSE)</f>
        <v>0</v>
      </c>
      <c r="S45" s="101"/>
      <c r="T45" t="s">
        <v>28</v>
      </c>
      <c r="U45" s="101">
        <f ca="1">VLOOKUP(1,BF29:BL31,5,FALSE)</f>
        <v>0</v>
      </c>
      <c r="V45" s="102"/>
      <c r="W45" s="106">
        <f ca="1">R45-U45</f>
        <v>0</v>
      </c>
      <c r="X45" s="102"/>
      <c r="Y45" s="21"/>
      <c r="Z45" s="21"/>
      <c r="AA45" s="106" t="s">
        <v>5</v>
      </c>
      <c r="AB45" s="101"/>
      <c r="AC45" s="101" t="str">
        <f ca="1">VLOOKUP(1,BF33:BL35,2,FALSE)</f>
        <v>5. Gruppe A</v>
      </c>
      <c r="AD45" s="101"/>
      <c r="AE45" s="101"/>
      <c r="AF45" s="101"/>
      <c r="AG45" s="101"/>
      <c r="AH45" s="101"/>
      <c r="AI45" s="101"/>
      <c r="AJ45" s="101"/>
      <c r="AK45" s="101"/>
      <c r="AL45" s="101"/>
      <c r="AM45" s="101"/>
      <c r="AN45" s="101"/>
      <c r="AO45" s="102"/>
      <c r="AP45" s="106">
        <f ca="1">VLOOKUP(1,BF33:BL35,3,FALSE)</f>
        <v>0</v>
      </c>
      <c r="AQ45" s="102"/>
      <c r="AR45" s="101">
        <f ca="1">VLOOKUP(1,BF33:BL35,4,FALSE)</f>
        <v>0</v>
      </c>
      <c r="AS45" s="101"/>
      <c r="AT45" t="s">
        <v>28</v>
      </c>
      <c r="AU45" s="101">
        <f ca="1">VLOOKUP(1,BF33:BL35,5,FALSE)</f>
        <v>0</v>
      </c>
      <c r="AV45" s="102"/>
      <c r="AW45" s="106">
        <f ca="1">AR45-AU45</f>
        <v>0</v>
      </c>
      <c r="AX45" s="102"/>
    </row>
    <row r="46" spans="1:68" ht="15.75" thickBot="1" x14ac:dyDescent="0.3">
      <c r="A46" s="105" t="s">
        <v>6</v>
      </c>
      <c r="B46" s="103"/>
      <c r="C46" s="103" t="str">
        <f ca="1">VLOOKUP(0,BF29:BL31,2,FALSE)</f>
        <v>6. Gruppe A</v>
      </c>
      <c r="D46" s="103"/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104"/>
      <c r="P46" s="105">
        <f ca="1">VLOOKUP(0,BF29:BL31,3,FALSE)</f>
        <v>0</v>
      </c>
      <c r="Q46" s="104"/>
      <c r="R46" s="103">
        <f ca="1">VLOOKUP(0,BF29:BL31,4,FALSE)</f>
        <v>0</v>
      </c>
      <c r="S46" s="103"/>
      <c r="T46" s="23" t="s">
        <v>28</v>
      </c>
      <c r="U46" s="103">
        <f ca="1">VLOOKUP(0,BF29:BL31,5,FALSE)</f>
        <v>0</v>
      </c>
      <c r="V46" s="104"/>
      <c r="W46" s="105">
        <f ca="1">R46-U46</f>
        <v>0</v>
      </c>
      <c r="X46" s="104"/>
      <c r="Y46" s="21"/>
      <c r="Z46" s="21"/>
      <c r="AA46" s="105" t="s">
        <v>6</v>
      </c>
      <c r="AB46" s="103"/>
      <c r="AC46" s="103" t="str">
        <f ca="1">VLOOKUP(0,BF33:BL35,2,FALSE)</f>
        <v>6. Gruppe B</v>
      </c>
      <c r="AD46" s="103"/>
      <c r="AE46" s="103"/>
      <c r="AF46" s="103"/>
      <c r="AG46" s="103"/>
      <c r="AH46" s="103"/>
      <c r="AI46" s="103"/>
      <c r="AJ46" s="103"/>
      <c r="AK46" s="103"/>
      <c r="AL46" s="103"/>
      <c r="AM46" s="103"/>
      <c r="AN46" s="103"/>
      <c r="AO46" s="104"/>
      <c r="AP46" s="105">
        <f ca="1">VLOOKUP(0,BF33:BL35,3,FALSE)</f>
        <v>0</v>
      </c>
      <c r="AQ46" s="104"/>
      <c r="AR46" s="103">
        <f ca="1">VLOOKUP(0,BF33:BL35,4,FALSE)</f>
        <v>0</v>
      </c>
      <c r="AS46" s="103"/>
      <c r="AT46" s="23" t="s">
        <v>28</v>
      </c>
      <c r="AU46" s="103">
        <f ca="1">VLOOKUP(0,BF33:BL35,5,FALSE)</f>
        <v>0</v>
      </c>
      <c r="AV46" s="104"/>
      <c r="AW46" s="105">
        <f ca="1">AR46-AU46</f>
        <v>0</v>
      </c>
      <c r="AX46" s="104"/>
    </row>
    <row r="47" spans="1:68" ht="37.5" x14ac:dyDescent="0.7">
      <c r="A47" s="21"/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3" t="s">
        <v>0</v>
      </c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</row>
    <row r="48" spans="1:68" ht="15.75" x14ac:dyDescent="0.25">
      <c r="A48" s="7"/>
      <c r="B48" s="90" t="s">
        <v>17</v>
      </c>
      <c r="C48" s="90"/>
      <c r="D48" s="90"/>
      <c r="E48" s="90"/>
      <c r="F48" s="90"/>
      <c r="G48" s="93">
        <v>0.4236111111111111</v>
      </c>
      <c r="H48" s="93"/>
      <c r="I48" s="93"/>
      <c r="J48" s="93"/>
      <c r="K48" s="93"/>
      <c r="L48" s="90" t="s">
        <v>18</v>
      </c>
      <c r="M48" s="90"/>
      <c r="N48" s="90"/>
      <c r="S48" s="90" t="s">
        <v>19</v>
      </c>
      <c r="T48" s="90"/>
      <c r="U48" s="90"/>
      <c r="V48" s="90"/>
      <c r="W48" s="90"/>
      <c r="X48" s="90"/>
      <c r="Y48" s="91">
        <v>6.9444444444444441E-3</v>
      </c>
      <c r="Z48" s="91"/>
      <c r="AA48" s="91"/>
      <c r="AB48" s="91"/>
      <c r="AC48" s="91"/>
      <c r="AD48" s="90" t="s">
        <v>20</v>
      </c>
      <c r="AE48" s="90"/>
      <c r="AF48" s="90"/>
      <c r="AJ48" s="7"/>
      <c r="AK48" s="90" t="s">
        <v>21</v>
      </c>
      <c r="AL48" s="90"/>
      <c r="AM48" s="90"/>
      <c r="AN48" s="90"/>
      <c r="AO48" s="90"/>
      <c r="AP48" s="91">
        <v>6.9444444444444447E-4</v>
      </c>
      <c r="AQ48" s="91"/>
      <c r="AR48" s="91"/>
      <c r="AS48" s="91"/>
      <c r="AT48" s="91"/>
      <c r="AU48" s="90" t="s">
        <v>20</v>
      </c>
      <c r="AV48" s="90"/>
      <c r="AW48" s="90"/>
    </row>
    <row r="49" spans="1:59" ht="15.75" x14ac:dyDescent="0.25">
      <c r="B49" s="8"/>
      <c r="C49" s="8"/>
      <c r="D49" s="8"/>
      <c r="E49" s="8"/>
      <c r="F49" s="8"/>
      <c r="G49" s="17"/>
      <c r="H49" s="17"/>
      <c r="I49" s="17"/>
      <c r="J49" s="17"/>
      <c r="K49" s="17"/>
      <c r="L49" s="8"/>
      <c r="M49" s="8"/>
      <c r="N49" s="8"/>
      <c r="S49" s="8"/>
      <c r="T49" s="8"/>
      <c r="U49" s="8"/>
      <c r="V49" s="8"/>
      <c r="W49" s="8"/>
      <c r="X49" s="8"/>
      <c r="Y49" s="16"/>
      <c r="Z49" s="16"/>
      <c r="AA49" s="16"/>
      <c r="AB49" s="16"/>
      <c r="AC49" s="16"/>
      <c r="AD49" s="8"/>
      <c r="AE49" s="8"/>
      <c r="AF49" s="8"/>
      <c r="AJ49" s="7"/>
      <c r="AK49" s="8"/>
      <c r="AL49" s="8"/>
      <c r="AM49" s="8"/>
      <c r="AN49" s="8"/>
      <c r="AO49" s="8"/>
      <c r="AP49" s="16"/>
      <c r="AQ49" s="16"/>
      <c r="AR49" s="16"/>
      <c r="AS49" s="16"/>
      <c r="AT49" s="16"/>
      <c r="AU49" s="8"/>
      <c r="AV49" s="8"/>
      <c r="AW49" s="8"/>
    </row>
    <row r="50" spans="1:59" ht="20.100000000000001" customHeight="1" thickBot="1" x14ac:dyDescent="0.3">
      <c r="A50" s="19" t="s">
        <v>68</v>
      </c>
    </row>
    <row r="51" spans="1:59" ht="20.100000000000001" customHeight="1" thickBot="1" x14ac:dyDescent="0.3">
      <c r="A51" s="120" t="s">
        <v>43</v>
      </c>
      <c r="B51" s="121"/>
      <c r="C51" s="120" t="s">
        <v>44</v>
      </c>
      <c r="D51" s="122"/>
      <c r="E51" s="121"/>
      <c r="F51" s="120" t="s">
        <v>25</v>
      </c>
      <c r="G51" s="122"/>
      <c r="H51" s="122"/>
      <c r="I51" s="121"/>
      <c r="J51" s="120" t="s">
        <v>138</v>
      </c>
      <c r="K51" s="122"/>
      <c r="L51" s="122"/>
      <c r="M51" s="122"/>
      <c r="N51" s="122"/>
      <c r="O51" s="122"/>
      <c r="P51" s="122"/>
      <c r="Q51" s="122"/>
      <c r="R51" s="122"/>
      <c r="S51" s="122"/>
      <c r="T51" s="122"/>
      <c r="U51" s="122"/>
      <c r="V51" s="122"/>
      <c r="W51" s="122"/>
      <c r="X51" s="122"/>
      <c r="Y51" s="122"/>
      <c r="Z51" s="122"/>
      <c r="AA51" s="122"/>
      <c r="AB51" s="122"/>
      <c r="AC51" s="122"/>
      <c r="AD51" s="122"/>
      <c r="AE51" s="122"/>
      <c r="AF51" s="122"/>
      <c r="AG51" s="122"/>
      <c r="AH51" s="122"/>
      <c r="AI51" s="122"/>
      <c r="AJ51" s="122"/>
      <c r="AK51" s="122"/>
      <c r="AL51" s="122"/>
      <c r="AM51" s="122"/>
      <c r="AN51" s="122"/>
      <c r="AO51" s="122"/>
      <c r="AP51" s="122"/>
      <c r="AQ51" s="121"/>
      <c r="AR51" s="120" t="s">
        <v>27</v>
      </c>
      <c r="AS51" s="122"/>
      <c r="AT51" s="122"/>
      <c r="AU51" s="122"/>
      <c r="AV51" s="121"/>
      <c r="AW51" s="123"/>
      <c r="AX51" s="124"/>
      <c r="AZ51" s="36"/>
      <c r="BA51" s="36"/>
      <c r="BB51" s="36"/>
      <c r="BC51" s="36"/>
      <c r="BD51" s="36"/>
      <c r="BE51" s="36"/>
      <c r="BF51" s="36"/>
      <c r="BG51" s="36"/>
    </row>
    <row r="52" spans="1:59" ht="20.100000000000001" customHeight="1" x14ac:dyDescent="0.25">
      <c r="A52" s="125">
        <v>1</v>
      </c>
      <c r="B52" s="127"/>
      <c r="C52" s="125">
        <v>1</v>
      </c>
      <c r="D52" s="126"/>
      <c r="E52" s="127"/>
      <c r="F52" s="134">
        <f>G48</f>
        <v>0.4236111111111111</v>
      </c>
      <c r="G52" s="126"/>
      <c r="H52" s="126"/>
      <c r="I52" s="127"/>
      <c r="J52" s="125" t="str">
        <f>IF(ISBLANK(AS32),"",C39)</f>
        <v/>
      </c>
      <c r="K52" s="126"/>
      <c r="L52" s="126"/>
      <c r="M52" s="126"/>
      <c r="N52" s="126"/>
      <c r="O52" s="126"/>
      <c r="P52" s="126"/>
      <c r="Q52" s="126"/>
      <c r="R52" s="126"/>
      <c r="S52" s="126"/>
      <c r="T52" s="126"/>
      <c r="U52" s="126"/>
      <c r="V52" s="126"/>
      <c r="W52" s="126"/>
      <c r="X52" s="126"/>
      <c r="Y52" s="126"/>
      <c r="Z52" s="126" t="s">
        <v>29</v>
      </c>
      <c r="AA52" s="126"/>
      <c r="AB52" s="126" t="str">
        <f>IF(ISBLANK(AS33),"",AC40)</f>
        <v/>
      </c>
      <c r="AC52" s="126"/>
      <c r="AD52" s="126"/>
      <c r="AE52" s="126"/>
      <c r="AF52" s="126"/>
      <c r="AG52" s="126"/>
      <c r="AH52" s="126"/>
      <c r="AI52" s="126"/>
      <c r="AJ52" s="126"/>
      <c r="AK52" s="126"/>
      <c r="AL52" s="126"/>
      <c r="AM52" s="126"/>
      <c r="AN52" s="126"/>
      <c r="AO52" s="126"/>
      <c r="AP52" s="126"/>
      <c r="AQ52" s="127"/>
      <c r="AR52" s="125"/>
      <c r="AS52" s="126"/>
      <c r="AT52" s="126" t="s">
        <v>29</v>
      </c>
      <c r="AU52" s="126"/>
      <c r="AV52" s="127"/>
      <c r="AW52" s="30"/>
      <c r="AX52" s="31"/>
      <c r="AZ52" s="36"/>
      <c r="BA52" s="36">
        <f>IF(ISBLANK($AR52),0,IF($AR52&gt;$AU52,3,IF($AR52=$AU52,1,0)))</f>
        <v>0</v>
      </c>
      <c r="BB52" s="36"/>
      <c r="BC52" s="36">
        <f>IF(ISBLANK($AU52),0,IF($AR52&lt;$AU52,3,IF($AR52=$AU52,1,0)))</f>
        <v>0</v>
      </c>
      <c r="BD52" s="36"/>
      <c r="BE52" s="36"/>
      <c r="BF52" s="36"/>
      <c r="BG52" s="36"/>
    </row>
    <row r="53" spans="1:59" ht="15" customHeight="1" thickBot="1" x14ac:dyDescent="0.3">
      <c r="A53" s="131"/>
      <c r="B53" s="132"/>
      <c r="C53" s="131"/>
      <c r="D53" s="133"/>
      <c r="E53" s="132"/>
      <c r="F53" s="131"/>
      <c r="G53" s="133"/>
      <c r="H53" s="133"/>
      <c r="I53" s="132"/>
      <c r="J53" s="128" t="s">
        <v>45</v>
      </c>
      <c r="K53" s="129"/>
      <c r="L53" s="129"/>
      <c r="M53" s="129"/>
      <c r="N53" s="129"/>
      <c r="O53" s="129"/>
      <c r="P53" s="129"/>
      <c r="Q53" s="129"/>
      <c r="R53" s="129"/>
      <c r="S53" s="129"/>
      <c r="T53" s="129"/>
      <c r="U53" s="129"/>
      <c r="V53" s="129"/>
      <c r="W53" s="129"/>
      <c r="X53" s="129"/>
      <c r="Y53" s="129"/>
      <c r="Z53" s="32"/>
      <c r="AA53" s="32"/>
      <c r="AB53" s="129" t="s">
        <v>46</v>
      </c>
      <c r="AC53" s="129"/>
      <c r="AD53" s="129"/>
      <c r="AE53" s="129"/>
      <c r="AF53" s="129"/>
      <c r="AG53" s="129"/>
      <c r="AH53" s="129"/>
      <c r="AI53" s="129"/>
      <c r="AJ53" s="129"/>
      <c r="AK53" s="129"/>
      <c r="AL53" s="129"/>
      <c r="AM53" s="129"/>
      <c r="AN53" s="129"/>
      <c r="AO53" s="129"/>
      <c r="AP53" s="129"/>
      <c r="AQ53" s="130"/>
      <c r="AR53" s="131"/>
      <c r="AS53" s="133"/>
      <c r="AT53" s="133"/>
      <c r="AU53" s="133"/>
      <c r="AV53" s="132"/>
      <c r="AW53" s="33"/>
      <c r="AX53" s="34"/>
      <c r="AZ53" s="36"/>
      <c r="BA53" s="36"/>
      <c r="BB53" s="36"/>
      <c r="BC53" s="36"/>
      <c r="BD53" s="36"/>
      <c r="BE53" s="36"/>
      <c r="BF53" s="36"/>
      <c r="BG53" s="36"/>
    </row>
    <row r="54" spans="1:59" ht="5.0999999999999996" customHeight="1" thickBot="1" x14ac:dyDescent="0.3">
      <c r="A54" s="29"/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29"/>
      <c r="AH54" s="29"/>
      <c r="AI54" s="29"/>
      <c r="AJ54" s="29"/>
      <c r="AK54" s="29"/>
      <c r="AL54" s="29"/>
      <c r="AM54" s="29"/>
      <c r="AN54" s="29"/>
      <c r="AO54" s="29"/>
      <c r="AP54" s="29"/>
      <c r="AQ54" s="29"/>
      <c r="AR54" s="29"/>
      <c r="AS54" s="29"/>
      <c r="AT54" s="29"/>
      <c r="AU54" s="29"/>
      <c r="AV54" s="29"/>
      <c r="AW54" s="29"/>
      <c r="AX54" s="29"/>
      <c r="AZ54" s="36"/>
      <c r="BA54" s="36"/>
      <c r="BB54" s="36"/>
      <c r="BC54" s="36"/>
      <c r="BD54" s="36"/>
      <c r="BE54" s="36"/>
      <c r="BF54" s="36"/>
      <c r="BG54" s="36"/>
    </row>
    <row r="55" spans="1:59" ht="20.100000000000001" customHeight="1" thickBot="1" x14ac:dyDescent="0.3">
      <c r="A55" s="120" t="s">
        <v>43</v>
      </c>
      <c r="B55" s="121"/>
      <c r="C55" s="120" t="s">
        <v>44</v>
      </c>
      <c r="D55" s="122"/>
      <c r="E55" s="121"/>
      <c r="F55" s="120" t="s">
        <v>25</v>
      </c>
      <c r="G55" s="122"/>
      <c r="H55" s="122"/>
      <c r="I55" s="121"/>
      <c r="J55" s="120" t="s">
        <v>139</v>
      </c>
      <c r="K55" s="122"/>
      <c r="L55" s="122"/>
      <c r="M55" s="122"/>
      <c r="N55" s="122"/>
      <c r="O55" s="122"/>
      <c r="P55" s="122"/>
      <c r="Q55" s="122"/>
      <c r="R55" s="122"/>
      <c r="S55" s="122"/>
      <c r="T55" s="122"/>
      <c r="U55" s="122"/>
      <c r="V55" s="122"/>
      <c r="W55" s="122"/>
      <c r="X55" s="122"/>
      <c r="Y55" s="122"/>
      <c r="Z55" s="122"/>
      <c r="AA55" s="122"/>
      <c r="AB55" s="122"/>
      <c r="AC55" s="122"/>
      <c r="AD55" s="122"/>
      <c r="AE55" s="122"/>
      <c r="AF55" s="122"/>
      <c r="AG55" s="122"/>
      <c r="AH55" s="122"/>
      <c r="AI55" s="122"/>
      <c r="AJ55" s="122"/>
      <c r="AK55" s="122"/>
      <c r="AL55" s="122"/>
      <c r="AM55" s="122"/>
      <c r="AN55" s="122"/>
      <c r="AO55" s="122"/>
      <c r="AP55" s="122"/>
      <c r="AQ55" s="121"/>
      <c r="AR55" s="120" t="s">
        <v>27</v>
      </c>
      <c r="AS55" s="122"/>
      <c r="AT55" s="122"/>
      <c r="AU55" s="122"/>
      <c r="AV55" s="121"/>
      <c r="AW55" s="123"/>
      <c r="AX55" s="124"/>
      <c r="AZ55" s="36"/>
      <c r="BA55" s="36"/>
      <c r="BB55" s="36"/>
      <c r="BC55" s="36"/>
      <c r="BD55" s="36"/>
      <c r="BE55" s="36"/>
      <c r="BF55" s="36"/>
      <c r="BG55" s="36"/>
    </row>
    <row r="56" spans="1:59" ht="20.100000000000001" customHeight="1" x14ac:dyDescent="0.25">
      <c r="A56" s="125">
        <v>2</v>
      </c>
      <c r="B56" s="127"/>
      <c r="C56" s="125">
        <v>2</v>
      </c>
      <c r="D56" s="126"/>
      <c r="E56" s="127"/>
      <c r="F56" s="134">
        <f>F52</f>
        <v>0.4236111111111111</v>
      </c>
      <c r="G56" s="126"/>
      <c r="H56" s="126"/>
      <c r="I56" s="127"/>
      <c r="J56" s="125" t="str">
        <f>IF(ISBLANK(AS33),"",AC39)</f>
        <v/>
      </c>
      <c r="K56" s="126"/>
      <c r="L56" s="126"/>
      <c r="M56" s="126"/>
      <c r="N56" s="126"/>
      <c r="O56" s="126"/>
      <c r="P56" s="126"/>
      <c r="Q56" s="126"/>
      <c r="R56" s="126"/>
      <c r="S56" s="126"/>
      <c r="T56" s="126"/>
      <c r="U56" s="126"/>
      <c r="V56" s="126"/>
      <c r="W56" s="126"/>
      <c r="X56" s="126"/>
      <c r="Y56" s="126"/>
      <c r="Z56" s="126" t="s">
        <v>29</v>
      </c>
      <c r="AA56" s="126"/>
      <c r="AB56" s="126" t="str">
        <f>IF(ISBLANK(AS32),"",C40)</f>
        <v/>
      </c>
      <c r="AC56" s="126"/>
      <c r="AD56" s="126"/>
      <c r="AE56" s="126"/>
      <c r="AF56" s="126"/>
      <c r="AG56" s="126"/>
      <c r="AH56" s="126"/>
      <c r="AI56" s="126"/>
      <c r="AJ56" s="126"/>
      <c r="AK56" s="126"/>
      <c r="AL56" s="126"/>
      <c r="AM56" s="126"/>
      <c r="AN56" s="126"/>
      <c r="AO56" s="126"/>
      <c r="AP56" s="126"/>
      <c r="AQ56" s="127"/>
      <c r="AR56" s="125"/>
      <c r="AS56" s="126"/>
      <c r="AT56" s="126" t="s">
        <v>29</v>
      </c>
      <c r="AU56" s="126"/>
      <c r="AV56" s="127"/>
      <c r="AW56" s="30"/>
      <c r="AX56" s="31"/>
      <c r="AZ56" s="36"/>
      <c r="BA56" s="36">
        <f>IF(ISBLANK($AR56),0,IF($AR56&gt;$AU56,3,IF($AR56=$AU56,1,0)))</f>
        <v>0</v>
      </c>
      <c r="BB56" s="36"/>
      <c r="BC56" s="36">
        <f>IF(ISBLANK($AU56),0,IF($AR56&lt;$AU56,3,IF($AR56=$AU56,1,0)))</f>
        <v>0</v>
      </c>
      <c r="BD56" s="36"/>
      <c r="BE56" s="36"/>
      <c r="BF56" s="36"/>
      <c r="BG56" s="36"/>
    </row>
    <row r="57" spans="1:59" ht="15" customHeight="1" thickBot="1" x14ac:dyDescent="0.3">
      <c r="A57" s="131"/>
      <c r="B57" s="132"/>
      <c r="C57" s="131"/>
      <c r="D57" s="133"/>
      <c r="E57" s="132"/>
      <c r="F57" s="131"/>
      <c r="G57" s="133"/>
      <c r="H57" s="133"/>
      <c r="I57" s="132"/>
      <c r="J57" s="128" t="s">
        <v>47</v>
      </c>
      <c r="K57" s="129"/>
      <c r="L57" s="129"/>
      <c r="M57" s="129"/>
      <c r="N57" s="129"/>
      <c r="O57" s="129"/>
      <c r="P57" s="129"/>
      <c r="Q57" s="129"/>
      <c r="R57" s="129"/>
      <c r="S57" s="129"/>
      <c r="T57" s="129"/>
      <c r="U57" s="129"/>
      <c r="V57" s="129"/>
      <c r="W57" s="129"/>
      <c r="X57" s="129"/>
      <c r="Y57" s="129"/>
      <c r="Z57" s="32"/>
      <c r="AA57" s="32"/>
      <c r="AB57" s="129" t="s">
        <v>48</v>
      </c>
      <c r="AC57" s="129"/>
      <c r="AD57" s="129"/>
      <c r="AE57" s="129"/>
      <c r="AF57" s="129"/>
      <c r="AG57" s="129"/>
      <c r="AH57" s="129"/>
      <c r="AI57" s="129"/>
      <c r="AJ57" s="129"/>
      <c r="AK57" s="129"/>
      <c r="AL57" s="129"/>
      <c r="AM57" s="129"/>
      <c r="AN57" s="129"/>
      <c r="AO57" s="129"/>
      <c r="AP57" s="129"/>
      <c r="AQ57" s="130"/>
      <c r="AR57" s="131"/>
      <c r="AS57" s="133"/>
      <c r="AT57" s="133"/>
      <c r="AU57" s="133"/>
      <c r="AV57" s="132"/>
      <c r="AW57" s="33"/>
      <c r="AX57" s="34"/>
      <c r="AZ57" s="36"/>
      <c r="BA57" s="36"/>
      <c r="BB57" s="36"/>
      <c r="BC57" s="36"/>
      <c r="BD57" s="36"/>
      <c r="BE57" s="36"/>
      <c r="BF57" s="36"/>
      <c r="BG57" s="36"/>
    </row>
    <row r="58" spans="1:59" ht="5.0999999999999996" customHeight="1" thickBot="1" x14ac:dyDescent="0.3">
      <c r="A58" s="29"/>
      <c r="B58" s="29"/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29"/>
      <c r="AG58" s="29"/>
      <c r="AH58" s="29"/>
      <c r="AI58" s="29"/>
      <c r="AJ58" s="29"/>
      <c r="AK58" s="29"/>
      <c r="AL58" s="29"/>
      <c r="AM58" s="29"/>
      <c r="AN58" s="29"/>
      <c r="AO58" s="29"/>
      <c r="AP58" s="29"/>
      <c r="AQ58" s="29"/>
      <c r="AR58" s="29"/>
      <c r="AS58" s="29"/>
      <c r="AT58" s="29"/>
      <c r="AU58" s="29"/>
      <c r="AV58" s="29"/>
      <c r="AW58" s="29"/>
      <c r="AX58" s="29"/>
      <c r="AZ58" s="36"/>
      <c r="BA58" s="36"/>
      <c r="BB58" s="36"/>
      <c r="BC58" s="36"/>
      <c r="BD58" s="36"/>
      <c r="BE58" s="36"/>
      <c r="BF58" s="36"/>
      <c r="BG58" s="36"/>
    </row>
    <row r="59" spans="1:59" ht="20.100000000000001" customHeight="1" thickBot="1" x14ac:dyDescent="0.3">
      <c r="A59" s="120" t="s">
        <v>43</v>
      </c>
      <c r="B59" s="121"/>
      <c r="C59" s="120" t="s">
        <v>44</v>
      </c>
      <c r="D59" s="122"/>
      <c r="E59" s="121"/>
      <c r="F59" s="120" t="s">
        <v>25</v>
      </c>
      <c r="G59" s="122"/>
      <c r="H59" s="122"/>
      <c r="I59" s="121"/>
      <c r="J59" s="120" t="s">
        <v>140</v>
      </c>
      <c r="K59" s="122"/>
      <c r="L59" s="122"/>
      <c r="M59" s="122"/>
      <c r="N59" s="122"/>
      <c r="O59" s="122"/>
      <c r="P59" s="122"/>
      <c r="Q59" s="122"/>
      <c r="R59" s="122"/>
      <c r="S59" s="122"/>
      <c r="T59" s="122"/>
      <c r="U59" s="122"/>
      <c r="V59" s="122"/>
      <c r="W59" s="122"/>
      <c r="X59" s="122"/>
      <c r="Y59" s="122"/>
      <c r="Z59" s="122"/>
      <c r="AA59" s="122"/>
      <c r="AB59" s="122"/>
      <c r="AC59" s="122"/>
      <c r="AD59" s="122"/>
      <c r="AE59" s="122"/>
      <c r="AF59" s="122"/>
      <c r="AG59" s="122"/>
      <c r="AH59" s="122"/>
      <c r="AI59" s="122"/>
      <c r="AJ59" s="122"/>
      <c r="AK59" s="122"/>
      <c r="AL59" s="122"/>
      <c r="AM59" s="122"/>
      <c r="AN59" s="122"/>
      <c r="AO59" s="122"/>
      <c r="AP59" s="122"/>
      <c r="AQ59" s="121"/>
      <c r="AR59" s="120" t="s">
        <v>27</v>
      </c>
      <c r="AS59" s="122"/>
      <c r="AT59" s="122"/>
      <c r="AU59" s="122"/>
      <c r="AV59" s="121"/>
      <c r="AW59" s="123"/>
      <c r="AX59" s="124"/>
      <c r="AZ59" s="36"/>
      <c r="BA59" s="36"/>
      <c r="BB59" s="36"/>
      <c r="BC59" s="36"/>
      <c r="BD59" s="36"/>
      <c r="BE59" s="36"/>
      <c r="BF59" s="36"/>
      <c r="BG59" s="36"/>
    </row>
    <row r="60" spans="1:59" ht="20.100000000000001" customHeight="1" x14ac:dyDescent="0.25">
      <c r="A60" s="125">
        <v>3</v>
      </c>
      <c r="B60" s="127"/>
      <c r="C60" s="125">
        <v>1</v>
      </c>
      <c r="D60" s="126"/>
      <c r="E60" s="127"/>
      <c r="F60" s="134">
        <f>F52+Y48+AP48</f>
        <v>0.43124999999999997</v>
      </c>
      <c r="G60" s="126"/>
      <c r="H60" s="126"/>
      <c r="I60" s="127"/>
      <c r="J60" s="125" t="str">
        <f>IF(ISBLANK(AS34),"",C44)</f>
        <v/>
      </c>
      <c r="K60" s="126"/>
      <c r="L60" s="126"/>
      <c r="M60" s="126"/>
      <c r="N60" s="126"/>
      <c r="O60" s="126"/>
      <c r="P60" s="126"/>
      <c r="Q60" s="126"/>
      <c r="R60" s="126"/>
      <c r="S60" s="126"/>
      <c r="T60" s="126"/>
      <c r="U60" s="126"/>
      <c r="V60" s="126"/>
      <c r="W60" s="126"/>
      <c r="X60" s="126"/>
      <c r="Y60" s="126"/>
      <c r="Z60" s="126" t="s">
        <v>29</v>
      </c>
      <c r="AA60" s="126"/>
      <c r="AB60" s="126" t="str">
        <f>IF(ISBLANK(AS35),"",AC45)</f>
        <v/>
      </c>
      <c r="AC60" s="126"/>
      <c r="AD60" s="126"/>
      <c r="AE60" s="126"/>
      <c r="AF60" s="126"/>
      <c r="AG60" s="126"/>
      <c r="AH60" s="126"/>
      <c r="AI60" s="126"/>
      <c r="AJ60" s="126"/>
      <c r="AK60" s="126"/>
      <c r="AL60" s="126"/>
      <c r="AM60" s="126"/>
      <c r="AN60" s="126"/>
      <c r="AO60" s="126"/>
      <c r="AP60" s="126"/>
      <c r="AQ60" s="127"/>
      <c r="AR60" s="125"/>
      <c r="AS60" s="126"/>
      <c r="AT60" s="126" t="s">
        <v>29</v>
      </c>
      <c r="AU60" s="126"/>
      <c r="AV60" s="127"/>
      <c r="AW60" s="30"/>
      <c r="AX60" s="31"/>
      <c r="AZ60" s="36"/>
      <c r="BA60" s="36">
        <f>IF(ISBLANK($AR60),0,IF($AR60&gt;$AU60,3,IF($AR60=$AU60,1,0)))</f>
        <v>0</v>
      </c>
      <c r="BB60" s="36"/>
      <c r="BC60" s="36">
        <f>IF(ISBLANK($AU60),0,IF($AR60&lt;$AU60,3,IF($AR60=$AU60,1,0)))</f>
        <v>0</v>
      </c>
      <c r="BD60" s="36"/>
      <c r="BE60" s="36"/>
      <c r="BF60" s="36"/>
      <c r="BG60" s="36"/>
    </row>
    <row r="61" spans="1:59" ht="15" customHeight="1" thickBot="1" x14ac:dyDescent="0.3">
      <c r="A61" s="131"/>
      <c r="B61" s="132"/>
      <c r="C61" s="131"/>
      <c r="D61" s="133"/>
      <c r="E61" s="132"/>
      <c r="F61" s="131"/>
      <c r="G61" s="133"/>
      <c r="H61" s="133"/>
      <c r="I61" s="132"/>
      <c r="J61" s="128" t="s">
        <v>49</v>
      </c>
      <c r="K61" s="129"/>
      <c r="L61" s="129"/>
      <c r="M61" s="129"/>
      <c r="N61" s="129"/>
      <c r="O61" s="129"/>
      <c r="P61" s="129"/>
      <c r="Q61" s="129"/>
      <c r="R61" s="129"/>
      <c r="S61" s="129"/>
      <c r="T61" s="129"/>
      <c r="U61" s="129"/>
      <c r="V61" s="129"/>
      <c r="W61" s="129"/>
      <c r="X61" s="129"/>
      <c r="Y61" s="129"/>
      <c r="Z61" s="32"/>
      <c r="AA61" s="32"/>
      <c r="AB61" s="129" t="s">
        <v>50</v>
      </c>
      <c r="AC61" s="129"/>
      <c r="AD61" s="129"/>
      <c r="AE61" s="129"/>
      <c r="AF61" s="129"/>
      <c r="AG61" s="129"/>
      <c r="AH61" s="129"/>
      <c r="AI61" s="129"/>
      <c r="AJ61" s="129"/>
      <c r="AK61" s="129"/>
      <c r="AL61" s="129"/>
      <c r="AM61" s="129"/>
      <c r="AN61" s="129"/>
      <c r="AO61" s="129"/>
      <c r="AP61" s="129"/>
      <c r="AQ61" s="130"/>
      <c r="AR61" s="131"/>
      <c r="AS61" s="133"/>
      <c r="AT61" s="133"/>
      <c r="AU61" s="133"/>
      <c r="AV61" s="132"/>
      <c r="AW61" s="33"/>
      <c r="AX61" s="34"/>
      <c r="AZ61" s="36"/>
      <c r="BA61" s="36"/>
      <c r="BB61" s="36"/>
      <c r="BC61" s="36"/>
      <c r="BD61" s="36"/>
      <c r="BE61" s="36"/>
      <c r="BF61" s="36"/>
      <c r="BG61" s="36"/>
    </row>
    <row r="62" spans="1:59" ht="5.0999999999999996" customHeight="1" thickBot="1" x14ac:dyDescent="0.3">
      <c r="A62" s="29"/>
      <c r="B62" s="29"/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29"/>
      <c r="AI62" s="29"/>
      <c r="AJ62" s="29"/>
      <c r="AK62" s="29"/>
      <c r="AL62" s="29"/>
      <c r="AM62" s="29"/>
      <c r="AN62" s="29"/>
      <c r="AO62" s="29"/>
      <c r="AP62" s="29"/>
      <c r="AQ62" s="29"/>
      <c r="AR62" s="29"/>
      <c r="AS62" s="29"/>
      <c r="AT62" s="29"/>
      <c r="AU62" s="29"/>
      <c r="AV62" s="29"/>
      <c r="AW62" s="29"/>
      <c r="AX62" s="29"/>
      <c r="AZ62" s="36"/>
      <c r="BA62" s="36"/>
      <c r="BB62" s="36"/>
      <c r="BC62" s="36"/>
      <c r="BD62" s="36"/>
      <c r="BE62" s="36"/>
      <c r="BF62" s="36"/>
      <c r="BG62" s="36"/>
    </row>
    <row r="63" spans="1:59" ht="20.100000000000001" customHeight="1" thickBot="1" x14ac:dyDescent="0.3">
      <c r="A63" s="120" t="s">
        <v>43</v>
      </c>
      <c r="B63" s="121"/>
      <c r="C63" s="120" t="s">
        <v>44</v>
      </c>
      <c r="D63" s="122"/>
      <c r="E63" s="121"/>
      <c r="F63" s="120" t="s">
        <v>25</v>
      </c>
      <c r="G63" s="122"/>
      <c r="H63" s="122"/>
      <c r="I63" s="121"/>
      <c r="J63" s="120" t="s">
        <v>141</v>
      </c>
      <c r="K63" s="122"/>
      <c r="L63" s="122"/>
      <c r="M63" s="122"/>
      <c r="N63" s="122"/>
      <c r="O63" s="122"/>
      <c r="P63" s="122"/>
      <c r="Q63" s="122"/>
      <c r="R63" s="122"/>
      <c r="S63" s="122"/>
      <c r="T63" s="122"/>
      <c r="U63" s="122"/>
      <c r="V63" s="122"/>
      <c r="W63" s="122"/>
      <c r="X63" s="122"/>
      <c r="Y63" s="122"/>
      <c r="Z63" s="122"/>
      <c r="AA63" s="122"/>
      <c r="AB63" s="122"/>
      <c r="AC63" s="122"/>
      <c r="AD63" s="122"/>
      <c r="AE63" s="122"/>
      <c r="AF63" s="122"/>
      <c r="AG63" s="122"/>
      <c r="AH63" s="122"/>
      <c r="AI63" s="122"/>
      <c r="AJ63" s="122"/>
      <c r="AK63" s="122"/>
      <c r="AL63" s="122"/>
      <c r="AM63" s="122"/>
      <c r="AN63" s="122"/>
      <c r="AO63" s="122"/>
      <c r="AP63" s="122"/>
      <c r="AQ63" s="121"/>
      <c r="AR63" s="120" t="s">
        <v>27</v>
      </c>
      <c r="AS63" s="122"/>
      <c r="AT63" s="122"/>
      <c r="AU63" s="122"/>
      <c r="AV63" s="121"/>
      <c r="AW63" s="123"/>
      <c r="AX63" s="124"/>
      <c r="AZ63" s="36"/>
      <c r="BA63" s="36"/>
      <c r="BB63" s="36"/>
      <c r="BC63" s="36"/>
      <c r="BD63" s="36"/>
      <c r="BE63" s="36"/>
      <c r="BF63" s="36"/>
      <c r="BG63" s="36"/>
    </row>
    <row r="64" spans="1:59" ht="20.100000000000001" customHeight="1" x14ac:dyDescent="0.25">
      <c r="A64" s="125">
        <v>4</v>
      </c>
      <c r="B64" s="127"/>
      <c r="C64" s="125">
        <v>2</v>
      </c>
      <c r="D64" s="126"/>
      <c r="E64" s="127"/>
      <c r="F64" s="134">
        <f>F60</f>
        <v>0.43124999999999997</v>
      </c>
      <c r="G64" s="126"/>
      <c r="H64" s="126"/>
      <c r="I64" s="127"/>
      <c r="J64" s="125" t="str">
        <f>IF(ISBLANK(AS35),"",AC44)</f>
        <v/>
      </c>
      <c r="K64" s="126"/>
      <c r="L64" s="126"/>
      <c r="M64" s="126"/>
      <c r="N64" s="126"/>
      <c r="O64" s="126"/>
      <c r="P64" s="126"/>
      <c r="Q64" s="126"/>
      <c r="R64" s="126"/>
      <c r="S64" s="126"/>
      <c r="T64" s="126"/>
      <c r="U64" s="126"/>
      <c r="V64" s="126"/>
      <c r="W64" s="126"/>
      <c r="X64" s="126"/>
      <c r="Y64" s="126"/>
      <c r="Z64" s="126" t="s">
        <v>29</v>
      </c>
      <c r="AA64" s="126"/>
      <c r="AB64" s="126" t="str">
        <f>IF(ISBLANK(AS34),"",C45)</f>
        <v/>
      </c>
      <c r="AC64" s="126"/>
      <c r="AD64" s="126"/>
      <c r="AE64" s="126"/>
      <c r="AF64" s="126"/>
      <c r="AG64" s="126"/>
      <c r="AH64" s="126"/>
      <c r="AI64" s="126"/>
      <c r="AJ64" s="126"/>
      <c r="AK64" s="126"/>
      <c r="AL64" s="126"/>
      <c r="AM64" s="126"/>
      <c r="AN64" s="126"/>
      <c r="AO64" s="126"/>
      <c r="AP64" s="126"/>
      <c r="AQ64" s="127"/>
      <c r="AR64" s="125"/>
      <c r="AS64" s="126"/>
      <c r="AT64" s="126" t="s">
        <v>29</v>
      </c>
      <c r="AU64" s="126"/>
      <c r="AV64" s="127"/>
      <c r="AW64" s="30"/>
      <c r="AX64" s="31"/>
      <c r="AZ64" s="36"/>
      <c r="BA64" s="36">
        <f>IF(ISBLANK($AR64),0,IF($AR64&gt;$AU64,3,IF($AR64=$AU64,1,0)))</f>
        <v>0</v>
      </c>
      <c r="BB64" s="36"/>
      <c r="BC64" s="36">
        <f>IF(ISBLANK($AU64),0,IF($AR64&lt;$AU64,3,IF($AR64=$AU64,1,0)))</f>
        <v>0</v>
      </c>
      <c r="BD64" s="36"/>
      <c r="BE64" s="36"/>
      <c r="BF64" s="36"/>
      <c r="BG64" s="36"/>
    </row>
    <row r="65" spans="1:65" ht="15" customHeight="1" thickBot="1" x14ac:dyDescent="0.3">
      <c r="A65" s="131"/>
      <c r="B65" s="132"/>
      <c r="C65" s="131"/>
      <c r="D65" s="133"/>
      <c r="E65" s="132"/>
      <c r="F65" s="131"/>
      <c r="G65" s="133"/>
      <c r="H65" s="133"/>
      <c r="I65" s="132"/>
      <c r="J65" s="128" t="s">
        <v>51</v>
      </c>
      <c r="K65" s="129"/>
      <c r="L65" s="129"/>
      <c r="M65" s="129"/>
      <c r="N65" s="129"/>
      <c r="O65" s="129"/>
      <c r="P65" s="129"/>
      <c r="Q65" s="129"/>
      <c r="R65" s="129"/>
      <c r="S65" s="129"/>
      <c r="T65" s="129"/>
      <c r="U65" s="129"/>
      <c r="V65" s="129"/>
      <c r="W65" s="129"/>
      <c r="X65" s="129"/>
      <c r="Y65" s="129"/>
      <c r="Z65" s="32"/>
      <c r="AA65" s="32"/>
      <c r="AB65" s="129" t="s">
        <v>52</v>
      </c>
      <c r="AC65" s="129"/>
      <c r="AD65" s="129"/>
      <c r="AE65" s="129"/>
      <c r="AF65" s="129"/>
      <c r="AG65" s="129"/>
      <c r="AH65" s="129"/>
      <c r="AI65" s="129"/>
      <c r="AJ65" s="129"/>
      <c r="AK65" s="129"/>
      <c r="AL65" s="129"/>
      <c r="AM65" s="129"/>
      <c r="AN65" s="129"/>
      <c r="AO65" s="129"/>
      <c r="AP65" s="129"/>
      <c r="AQ65" s="130"/>
      <c r="AR65" s="131"/>
      <c r="AS65" s="133"/>
      <c r="AT65" s="133"/>
      <c r="AU65" s="133"/>
      <c r="AV65" s="132"/>
      <c r="AW65" s="33"/>
      <c r="AX65" s="34"/>
      <c r="AZ65" s="36"/>
      <c r="BA65" s="36"/>
      <c r="BB65" s="36"/>
      <c r="BC65" s="36"/>
      <c r="BD65" s="36"/>
      <c r="BE65" s="36"/>
      <c r="BF65" s="36"/>
      <c r="BG65" s="36"/>
    </row>
    <row r="66" spans="1:65" ht="15" customHeight="1" thickBot="1" x14ac:dyDescent="0.3">
      <c r="A66" s="29"/>
      <c r="B66" s="29"/>
      <c r="C66" s="29"/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  <c r="AE66" s="29"/>
      <c r="AF66" s="29"/>
      <c r="AG66" s="29"/>
      <c r="AH66" s="29"/>
      <c r="AI66" s="29"/>
      <c r="AJ66" s="29"/>
      <c r="AK66" s="29"/>
      <c r="AL66" s="29"/>
      <c r="AM66" s="29"/>
      <c r="AN66" s="29"/>
      <c r="AO66" s="29"/>
      <c r="AP66" s="29"/>
      <c r="AQ66" s="29"/>
      <c r="AR66" s="29"/>
      <c r="AS66" s="29"/>
      <c r="AT66" s="29"/>
      <c r="AU66" s="29"/>
      <c r="AV66" s="29"/>
      <c r="AW66" s="29"/>
      <c r="AX66" s="29"/>
      <c r="AZ66" s="36"/>
      <c r="BA66" s="36"/>
      <c r="BB66" s="36"/>
      <c r="BC66" s="36"/>
      <c r="BD66" s="36"/>
      <c r="BE66" s="36"/>
      <c r="BF66" s="36"/>
      <c r="BG66" s="36"/>
    </row>
    <row r="67" spans="1:65" ht="20.100000000000001" customHeight="1" thickBot="1" x14ac:dyDescent="0.3">
      <c r="A67" s="135" t="s">
        <v>43</v>
      </c>
      <c r="B67" s="136"/>
      <c r="C67" s="135" t="s">
        <v>44</v>
      </c>
      <c r="D67" s="137"/>
      <c r="E67" s="136"/>
      <c r="F67" s="135" t="s">
        <v>25</v>
      </c>
      <c r="G67" s="137"/>
      <c r="H67" s="137"/>
      <c r="I67" s="136"/>
      <c r="J67" s="135" t="s">
        <v>53</v>
      </c>
      <c r="K67" s="137"/>
      <c r="L67" s="137"/>
      <c r="M67" s="137"/>
      <c r="N67" s="137"/>
      <c r="O67" s="137"/>
      <c r="P67" s="137"/>
      <c r="Q67" s="137"/>
      <c r="R67" s="137"/>
      <c r="S67" s="137"/>
      <c r="T67" s="137"/>
      <c r="U67" s="137"/>
      <c r="V67" s="137"/>
      <c r="W67" s="137"/>
      <c r="X67" s="137"/>
      <c r="Y67" s="137"/>
      <c r="Z67" s="137"/>
      <c r="AA67" s="137"/>
      <c r="AB67" s="137"/>
      <c r="AC67" s="137"/>
      <c r="AD67" s="137"/>
      <c r="AE67" s="137"/>
      <c r="AF67" s="137"/>
      <c r="AG67" s="137"/>
      <c r="AH67" s="137"/>
      <c r="AI67" s="137"/>
      <c r="AJ67" s="137"/>
      <c r="AK67" s="137"/>
      <c r="AL67" s="137"/>
      <c r="AM67" s="137"/>
      <c r="AN67" s="137"/>
      <c r="AO67" s="137"/>
      <c r="AP67" s="137"/>
      <c r="AQ67" s="136"/>
      <c r="AR67" s="135" t="s">
        <v>27</v>
      </c>
      <c r="AS67" s="137"/>
      <c r="AT67" s="137"/>
      <c r="AU67" s="137"/>
      <c r="AV67" s="136"/>
      <c r="AW67" s="138"/>
      <c r="AX67" s="139"/>
      <c r="AZ67" s="36"/>
      <c r="BA67" s="36"/>
      <c r="BB67" s="36"/>
      <c r="BC67" s="36"/>
      <c r="BD67" s="36"/>
      <c r="BE67" s="36"/>
      <c r="BF67" s="36"/>
      <c r="BG67" s="36"/>
    </row>
    <row r="68" spans="1:65" ht="20.100000000000001" customHeight="1" x14ac:dyDescent="0.25">
      <c r="A68" s="125">
        <v>5</v>
      </c>
      <c r="B68" s="127"/>
      <c r="C68" s="125">
        <v>1</v>
      </c>
      <c r="D68" s="126"/>
      <c r="E68" s="127"/>
      <c r="F68" s="134">
        <f>F60+Y48+AP48</f>
        <v>0.43888888888888883</v>
      </c>
      <c r="G68" s="126"/>
      <c r="H68" s="126"/>
      <c r="I68" s="127"/>
      <c r="J68" s="125" t="str">
        <f>IF(ISBLANK(AS32),"",C41)</f>
        <v/>
      </c>
      <c r="K68" s="126"/>
      <c r="L68" s="126"/>
      <c r="M68" s="126"/>
      <c r="N68" s="126"/>
      <c r="O68" s="126"/>
      <c r="P68" s="126"/>
      <c r="Q68" s="126"/>
      <c r="R68" s="126"/>
      <c r="S68" s="126"/>
      <c r="T68" s="126"/>
      <c r="U68" s="126"/>
      <c r="V68" s="126"/>
      <c r="W68" s="126"/>
      <c r="X68" s="126"/>
      <c r="Y68" s="126"/>
      <c r="Z68" s="126" t="s">
        <v>29</v>
      </c>
      <c r="AA68" s="126"/>
      <c r="AB68" s="126" t="str">
        <f>IF(ISBLANK(AS33),"",AC41)</f>
        <v/>
      </c>
      <c r="AC68" s="126"/>
      <c r="AD68" s="126"/>
      <c r="AE68" s="126"/>
      <c r="AF68" s="126"/>
      <c r="AG68" s="126"/>
      <c r="AH68" s="126"/>
      <c r="AI68" s="126"/>
      <c r="AJ68" s="126"/>
      <c r="AK68" s="126"/>
      <c r="AL68" s="126"/>
      <c r="AM68" s="126"/>
      <c r="AN68" s="126"/>
      <c r="AO68" s="126"/>
      <c r="AP68" s="126"/>
      <c r="AQ68" s="127"/>
      <c r="AR68" s="125"/>
      <c r="AS68" s="126"/>
      <c r="AT68" s="126" t="s">
        <v>29</v>
      </c>
      <c r="AU68" s="126"/>
      <c r="AV68" s="127"/>
      <c r="AW68" s="30"/>
      <c r="AX68" s="31"/>
      <c r="AZ68" s="36"/>
      <c r="BA68" s="36">
        <f>IF(ISBLANK($AR68),0,IF($AR68&gt;$AU68,3,IF($AR68=$AU68,1,0)))</f>
        <v>0</v>
      </c>
      <c r="BB68" s="36"/>
      <c r="BC68" s="36">
        <f>IF(ISBLANK($AU68),0,IF($AR68&lt;$AU68,3,IF($AR68=$AU68,1,0)))</f>
        <v>0</v>
      </c>
      <c r="BD68" s="36"/>
      <c r="BE68" s="36"/>
      <c r="BF68" s="36"/>
      <c r="BG68" s="36"/>
    </row>
    <row r="69" spans="1:65" ht="15" customHeight="1" thickBot="1" x14ac:dyDescent="0.3">
      <c r="A69" s="131"/>
      <c r="B69" s="132"/>
      <c r="C69" s="131"/>
      <c r="D69" s="133"/>
      <c r="E69" s="132"/>
      <c r="F69" s="131"/>
      <c r="G69" s="133"/>
      <c r="H69" s="133"/>
      <c r="I69" s="132"/>
      <c r="J69" s="128" t="s">
        <v>57</v>
      </c>
      <c r="K69" s="129"/>
      <c r="L69" s="129"/>
      <c r="M69" s="129"/>
      <c r="N69" s="129"/>
      <c r="O69" s="129"/>
      <c r="P69" s="129"/>
      <c r="Q69" s="129"/>
      <c r="R69" s="129"/>
      <c r="S69" s="129"/>
      <c r="T69" s="129"/>
      <c r="U69" s="129"/>
      <c r="V69" s="129"/>
      <c r="W69" s="129"/>
      <c r="X69" s="129"/>
      <c r="Y69" s="129"/>
      <c r="Z69" s="32"/>
      <c r="AA69" s="32"/>
      <c r="AB69" s="129" t="s">
        <v>134</v>
      </c>
      <c r="AC69" s="129"/>
      <c r="AD69" s="129"/>
      <c r="AE69" s="129"/>
      <c r="AF69" s="129"/>
      <c r="AG69" s="129"/>
      <c r="AH69" s="129"/>
      <c r="AI69" s="129"/>
      <c r="AJ69" s="129"/>
      <c r="AK69" s="129"/>
      <c r="AL69" s="129"/>
      <c r="AM69" s="129"/>
      <c r="AN69" s="129"/>
      <c r="AO69" s="129"/>
      <c r="AP69" s="129"/>
      <c r="AQ69" s="130"/>
      <c r="AR69" s="131"/>
      <c r="AS69" s="133"/>
      <c r="AT69" s="133"/>
      <c r="AU69" s="133"/>
      <c r="AV69" s="132"/>
      <c r="AW69" s="33"/>
      <c r="AX69" s="34"/>
      <c r="AZ69" s="36"/>
      <c r="BA69" s="36"/>
      <c r="BB69" s="36"/>
      <c r="BC69" s="36"/>
      <c r="BD69" s="36"/>
      <c r="BE69" s="36"/>
      <c r="BF69" s="36"/>
      <c r="BG69" s="36"/>
    </row>
    <row r="70" spans="1:65" ht="5.0999999999999996" customHeight="1" thickBot="1" x14ac:dyDescent="0.3">
      <c r="A70" s="29"/>
      <c r="B70" s="29"/>
      <c r="C70" s="29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9"/>
      <c r="AG70" s="29"/>
      <c r="AH70" s="29"/>
      <c r="AI70" s="29"/>
      <c r="AJ70" s="29"/>
      <c r="AK70" s="29"/>
      <c r="AL70" s="29"/>
      <c r="AM70" s="29"/>
      <c r="AN70" s="29"/>
      <c r="AO70" s="29"/>
      <c r="AP70" s="29"/>
      <c r="AQ70" s="29"/>
      <c r="AR70" s="29"/>
      <c r="AS70" s="29"/>
      <c r="AT70" s="29"/>
      <c r="AU70" s="29"/>
      <c r="AV70" s="29"/>
      <c r="AW70" s="29"/>
      <c r="AX70" s="29"/>
      <c r="AZ70" s="36"/>
      <c r="BA70" s="36"/>
      <c r="BB70" s="36"/>
      <c r="BC70" s="36"/>
      <c r="BD70" s="36"/>
      <c r="BE70" s="36"/>
      <c r="BF70" s="36"/>
      <c r="BG70" s="36"/>
    </row>
    <row r="71" spans="1:65" ht="20.100000000000001" customHeight="1" thickBot="1" x14ac:dyDescent="0.3">
      <c r="A71" s="135" t="s">
        <v>43</v>
      </c>
      <c r="B71" s="136"/>
      <c r="C71" s="135" t="s">
        <v>44</v>
      </c>
      <c r="D71" s="137"/>
      <c r="E71" s="136"/>
      <c r="F71" s="135" t="s">
        <v>25</v>
      </c>
      <c r="G71" s="137"/>
      <c r="H71" s="137"/>
      <c r="I71" s="136"/>
      <c r="J71" s="135" t="s">
        <v>54</v>
      </c>
      <c r="K71" s="137"/>
      <c r="L71" s="137"/>
      <c r="M71" s="137"/>
      <c r="N71" s="137"/>
      <c r="O71" s="137"/>
      <c r="P71" s="137"/>
      <c r="Q71" s="137"/>
      <c r="R71" s="137"/>
      <c r="S71" s="137"/>
      <c r="T71" s="137"/>
      <c r="U71" s="137"/>
      <c r="V71" s="137"/>
      <c r="W71" s="137"/>
      <c r="X71" s="137"/>
      <c r="Y71" s="137"/>
      <c r="Z71" s="137"/>
      <c r="AA71" s="137"/>
      <c r="AB71" s="137"/>
      <c r="AC71" s="137"/>
      <c r="AD71" s="137"/>
      <c r="AE71" s="137"/>
      <c r="AF71" s="137"/>
      <c r="AG71" s="137"/>
      <c r="AH71" s="137"/>
      <c r="AI71" s="137"/>
      <c r="AJ71" s="137"/>
      <c r="AK71" s="137"/>
      <c r="AL71" s="137"/>
      <c r="AM71" s="137"/>
      <c r="AN71" s="137"/>
      <c r="AO71" s="137"/>
      <c r="AP71" s="137"/>
      <c r="AQ71" s="136"/>
      <c r="AR71" s="135" t="s">
        <v>27</v>
      </c>
      <c r="AS71" s="137"/>
      <c r="AT71" s="137"/>
      <c r="AU71" s="137"/>
      <c r="AV71" s="136"/>
      <c r="AW71" s="138"/>
      <c r="AX71" s="139"/>
      <c r="AZ71" s="36"/>
      <c r="BA71" s="36"/>
      <c r="BB71" s="36"/>
      <c r="BC71" s="36"/>
      <c r="BD71" s="36"/>
      <c r="BE71" s="36"/>
      <c r="BF71" s="36"/>
      <c r="BG71" s="36"/>
    </row>
    <row r="72" spans="1:65" ht="20.100000000000001" customHeight="1" x14ac:dyDescent="0.25">
      <c r="A72" s="125">
        <v>6</v>
      </c>
      <c r="B72" s="127"/>
      <c r="C72" s="125">
        <v>2</v>
      </c>
      <c r="D72" s="126"/>
      <c r="E72" s="127"/>
      <c r="F72" s="134">
        <f>F68</f>
        <v>0.43888888888888883</v>
      </c>
      <c r="G72" s="126"/>
      <c r="H72" s="126"/>
      <c r="I72" s="127"/>
      <c r="J72" s="125" t="str">
        <f>IF(ISBLANK(AS34),"",C46)</f>
        <v/>
      </c>
      <c r="K72" s="126"/>
      <c r="L72" s="126"/>
      <c r="M72" s="126"/>
      <c r="N72" s="126"/>
      <c r="O72" s="126"/>
      <c r="P72" s="126"/>
      <c r="Q72" s="126"/>
      <c r="R72" s="126"/>
      <c r="S72" s="126"/>
      <c r="T72" s="126"/>
      <c r="U72" s="126"/>
      <c r="V72" s="126"/>
      <c r="W72" s="126"/>
      <c r="X72" s="126"/>
      <c r="Y72" s="126"/>
      <c r="Z72" s="126" t="s">
        <v>29</v>
      </c>
      <c r="AA72" s="126"/>
      <c r="AB72" s="126" t="str">
        <f>IF(ISBLANK(AS35),"",AC46)</f>
        <v/>
      </c>
      <c r="AC72" s="126"/>
      <c r="AD72" s="126"/>
      <c r="AE72" s="126"/>
      <c r="AF72" s="126"/>
      <c r="AG72" s="126"/>
      <c r="AH72" s="126"/>
      <c r="AI72" s="126"/>
      <c r="AJ72" s="126"/>
      <c r="AK72" s="126"/>
      <c r="AL72" s="126"/>
      <c r="AM72" s="126"/>
      <c r="AN72" s="126"/>
      <c r="AO72" s="126"/>
      <c r="AP72" s="126"/>
      <c r="AQ72" s="127"/>
      <c r="AR72" s="125"/>
      <c r="AS72" s="126"/>
      <c r="AT72" s="126" t="s">
        <v>29</v>
      </c>
      <c r="AU72" s="126"/>
      <c r="AV72" s="127"/>
      <c r="AW72" s="30"/>
      <c r="AX72" s="31"/>
      <c r="AZ72" s="36"/>
      <c r="BA72" s="36">
        <f>IF(ISBLANK($AR72),0,IF($AR72&gt;$AU72,3,IF($AR72=$AU72,1,0)))</f>
        <v>0</v>
      </c>
      <c r="BB72" s="36"/>
      <c r="BC72" s="36">
        <f>IF(ISBLANK($AU72),0,IF($AR72&lt;$AU72,3,IF($AR72=$AU72,1,0)))</f>
        <v>0</v>
      </c>
      <c r="BD72" s="36"/>
      <c r="BE72" s="36"/>
      <c r="BF72" s="36"/>
      <c r="BG72" s="36"/>
    </row>
    <row r="73" spans="1:65" ht="15" customHeight="1" thickBot="1" x14ac:dyDescent="0.3">
      <c r="A73" s="131"/>
      <c r="B73" s="132"/>
      <c r="C73" s="131"/>
      <c r="D73" s="133"/>
      <c r="E73" s="132"/>
      <c r="F73" s="131"/>
      <c r="G73" s="133"/>
      <c r="H73" s="133"/>
      <c r="I73" s="132"/>
      <c r="J73" s="128" t="s">
        <v>135</v>
      </c>
      <c r="K73" s="129"/>
      <c r="L73" s="129"/>
      <c r="M73" s="129"/>
      <c r="N73" s="129"/>
      <c r="O73" s="129"/>
      <c r="P73" s="129"/>
      <c r="Q73" s="129"/>
      <c r="R73" s="129"/>
      <c r="S73" s="129"/>
      <c r="T73" s="129"/>
      <c r="U73" s="129"/>
      <c r="V73" s="129"/>
      <c r="W73" s="129"/>
      <c r="X73" s="129"/>
      <c r="Y73" s="129"/>
      <c r="Z73" s="32"/>
      <c r="AA73" s="32"/>
      <c r="AB73" s="129" t="s">
        <v>136</v>
      </c>
      <c r="AC73" s="129"/>
      <c r="AD73" s="129"/>
      <c r="AE73" s="129"/>
      <c r="AF73" s="129"/>
      <c r="AG73" s="129"/>
      <c r="AH73" s="129"/>
      <c r="AI73" s="129"/>
      <c r="AJ73" s="129"/>
      <c r="AK73" s="129"/>
      <c r="AL73" s="129"/>
      <c r="AM73" s="129"/>
      <c r="AN73" s="129"/>
      <c r="AO73" s="129"/>
      <c r="AP73" s="129"/>
      <c r="AQ73" s="130"/>
      <c r="AR73" s="131"/>
      <c r="AS73" s="133"/>
      <c r="AT73" s="133"/>
      <c r="AU73" s="133"/>
      <c r="AV73" s="132"/>
      <c r="AW73" s="33"/>
      <c r="AX73" s="34"/>
      <c r="AZ73" s="36"/>
      <c r="BA73" s="36"/>
      <c r="BB73" s="36"/>
      <c r="BC73" s="36"/>
      <c r="BD73" s="36"/>
      <c r="BE73" s="36"/>
      <c r="BF73" s="36"/>
      <c r="BG73" s="36"/>
    </row>
    <row r="74" spans="1:65" ht="15" customHeight="1" thickBot="1" x14ac:dyDescent="0.3">
      <c r="A74" s="29"/>
      <c r="B74" s="29"/>
      <c r="C74" s="29"/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29"/>
      <c r="Y74" s="29"/>
      <c r="Z74" s="29"/>
      <c r="AA74" s="29"/>
      <c r="AB74" s="29"/>
      <c r="AC74" s="29"/>
      <c r="AD74" s="29"/>
      <c r="AE74" s="29"/>
      <c r="AF74" s="29"/>
      <c r="AG74" s="29"/>
      <c r="AH74" s="29"/>
      <c r="AI74" s="29"/>
      <c r="AJ74" s="29"/>
      <c r="AK74" s="29"/>
      <c r="AL74" s="29"/>
      <c r="AM74" s="29"/>
      <c r="AN74" s="29"/>
      <c r="AO74" s="29"/>
      <c r="AP74" s="29"/>
      <c r="AQ74" s="29"/>
      <c r="AR74" s="29"/>
      <c r="AS74" s="29"/>
      <c r="AT74" s="29"/>
      <c r="AU74" s="29"/>
      <c r="AV74" s="29"/>
      <c r="AW74" s="29"/>
      <c r="AX74" s="29"/>
      <c r="AZ74" s="36"/>
      <c r="BA74" s="36"/>
      <c r="BB74" s="36"/>
      <c r="BC74" s="36"/>
      <c r="BD74" s="36"/>
      <c r="BE74" s="36"/>
      <c r="BF74" s="36"/>
      <c r="BG74" s="36"/>
    </row>
    <row r="75" spans="1:65" ht="20.100000000000001" customHeight="1" thickBot="1" x14ac:dyDescent="0.3">
      <c r="A75" s="140" t="s">
        <v>43</v>
      </c>
      <c r="B75" s="142"/>
      <c r="C75" s="140" t="s">
        <v>44</v>
      </c>
      <c r="D75" s="141"/>
      <c r="E75" s="142"/>
      <c r="F75" s="140" t="s">
        <v>25</v>
      </c>
      <c r="G75" s="141"/>
      <c r="H75" s="141"/>
      <c r="I75" s="142"/>
      <c r="J75" s="140" t="s">
        <v>55</v>
      </c>
      <c r="K75" s="141"/>
      <c r="L75" s="141"/>
      <c r="M75" s="141"/>
      <c r="N75" s="141"/>
      <c r="O75" s="141"/>
      <c r="P75" s="141"/>
      <c r="Q75" s="141"/>
      <c r="R75" s="141"/>
      <c r="S75" s="141"/>
      <c r="T75" s="141"/>
      <c r="U75" s="141"/>
      <c r="V75" s="141"/>
      <c r="W75" s="141"/>
      <c r="X75" s="141"/>
      <c r="Y75" s="141"/>
      <c r="Z75" s="141"/>
      <c r="AA75" s="141"/>
      <c r="AB75" s="141"/>
      <c r="AC75" s="141"/>
      <c r="AD75" s="141"/>
      <c r="AE75" s="141"/>
      <c r="AF75" s="141"/>
      <c r="AG75" s="141"/>
      <c r="AH75" s="141"/>
      <c r="AI75" s="141"/>
      <c r="AJ75" s="141"/>
      <c r="AK75" s="141"/>
      <c r="AL75" s="141"/>
      <c r="AM75" s="141"/>
      <c r="AN75" s="141"/>
      <c r="AO75" s="141"/>
      <c r="AP75" s="141"/>
      <c r="AQ75" s="142"/>
      <c r="AR75" s="140" t="s">
        <v>27</v>
      </c>
      <c r="AS75" s="141"/>
      <c r="AT75" s="141"/>
      <c r="AU75" s="141"/>
      <c r="AV75" s="142"/>
      <c r="AW75" s="143"/>
      <c r="AX75" s="144"/>
      <c r="AZ75" s="36"/>
      <c r="BA75" s="36"/>
      <c r="BB75" s="36"/>
      <c r="BC75" s="36"/>
      <c r="BD75" s="36"/>
      <c r="BE75" s="36"/>
      <c r="BF75" s="36"/>
      <c r="BG75" s="36"/>
    </row>
    <row r="76" spans="1:65" ht="20.100000000000001" customHeight="1" x14ac:dyDescent="0.25">
      <c r="A76" s="125">
        <v>7</v>
      </c>
      <c r="B76" s="127"/>
      <c r="C76" s="125">
        <v>1</v>
      </c>
      <c r="D76" s="126"/>
      <c r="E76" s="127"/>
      <c r="F76" s="134">
        <f>F68+Y48+AP48</f>
        <v>0.44652777777777769</v>
      </c>
      <c r="G76" s="126"/>
      <c r="H76" s="126"/>
      <c r="I76" s="127"/>
      <c r="J76" s="125" t="str">
        <f>IF(ISBLANK(AU52),"",IF(BA52=3,AB52,J52))</f>
        <v/>
      </c>
      <c r="K76" s="126"/>
      <c r="L76" s="126"/>
      <c r="M76" s="126"/>
      <c r="N76" s="126"/>
      <c r="O76" s="126"/>
      <c r="P76" s="126"/>
      <c r="Q76" s="126"/>
      <c r="R76" s="126"/>
      <c r="S76" s="126"/>
      <c r="T76" s="126"/>
      <c r="U76" s="126"/>
      <c r="V76" s="126"/>
      <c r="W76" s="126"/>
      <c r="X76" s="126"/>
      <c r="Y76" s="126"/>
      <c r="Z76" s="126" t="s">
        <v>29</v>
      </c>
      <c r="AA76" s="126"/>
      <c r="AB76" s="126" t="str">
        <f>IF(ISBLANK(AU60),"",IF(BA60=3,AB60,J60))</f>
        <v/>
      </c>
      <c r="AC76" s="126"/>
      <c r="AD76" s="126"/>
      <c r="AE76" s="126"/>
      <c r="AF76" s="126"/>
      <c r="AG76" s="126"/>
      <c r="AH76" s="126"/>
      <c r="AI76" s="126"/>
      <c r="AJ76" s="126"/>
      <c r="AK76" s="126"/>
      <c r="AL76" s="126"/>
      <c r="AM76" s="126"/>
      <c r="AN76" s="126"/>
      <c r="AO76" s="126"/>
      <c r="AP76" s="126"/>
      <c r="AQ76" s="127"/>
      <c r="AR76" s="125"/>
      <c r="AS76" s="126"/>
      <c r="AT76" s="126" t="s">
        <v>29</v>
      </c>
      <c r="AU76" s="126"/>
      <c r="AV76" s="127"/>
      <c r="AW76" s="30"/>
      <c r="AX76" s="31"/>
      <c r="AZ76" s="36"/>
      <c r="BA76" s="36">
        <f>IF(ISBLANK($AR76),0,IF($AR76&gt;$AU76,3,IF($AR76=$AU76,1,0)))</f>
        <v>0</v>
      </c>
      <c r="BB76" s="36"/>
      <c r="BC76" s="36">
        <f>IF(ISBLANK($AU76),0,IF($AR76&lt;$AU76,3,IF($AR76=$AU76,1,0)))</f>
        <v>0</v>
      </c>
      <c r="BD76" s="36"/>
      <c r="BE76" s="36"/>
      <c r="BF76" s="36"/>
      <c r="BG76" s="36"/>
    </row>
    <row r="77" spans="1:65" ht="15" customHeight="1" thickBot="1" x14ac:dyDescent="0.3">
      <c r="A77" s="131"/>
      <c r="B77" s="132"/>
      <c r="C77" s="131"/>
      <c r="D77" s="133"/>
      <c r="E77" s="132"/>
      <c r="F77" s="131"/>
      <c r="G77" s="133"/>
      <c r="H77" s="133"/>
      <c r="I77" s="132"/>
      <c r="J77" s="128" t="s">
        <v>58</v>
      </c>
      <c r="K77" s="129"/>
      <c r="L77" s="129"/>
      <c r="M77" s="129"/>
      <c r="N77" s="129"/>
      <c r="O77" s="129"/>
      <c r="P77" s="129"/>
      <c r="Q77" s="129"/>
      <c r="R77" s="129"/>
      <c r="S77" s="129"/>
      <c r="T77" s="129"/>
      <c r="U77" s="129"/>
      <c r="V77" s="129"/>
      <c r="W77" s="129"/>
      <c r="X77" s="129"/>
      <c r="Y77" s="129"/>
      <c r="Z77" s="32"/>
      <c r="AA77" s="32"/>
      <c r="AB77" s="129" t="s">
        <v>60</v>
      </c>
      <c r="AC77" s="129"/>
      <c r="AD77" s="129"/>
      <c r="AE77" s="129"/>
      <c r="AF77" s="129"/>
      <c r="AG77" s="129"/>
      <c r="AH77" s="129"/>
      <c r="AI77" s="129"/>
      <c r="AJ77" s="129"/>
      <c r="AK77" s="129"/>
      <c r="AL77" s="129"/>
      <c r="AM77" s="129"/>
      <c r="AN77" s="129"/>
      <c r="AO77" s="129"/>
      <c r="AP77" s="129"/>
      <c r="AQ77" s="130"/>
      <c r="AR77" s="131"/>
      <c r="AS77" s="133"/>
      <c r="AT77" s="133"/>
      <c r="AU77" s="133"/>
      <c r="AV77" s="132"/>
      <c r="AW77" s="33"/>
      <c r="AX77" s="34"/>
      <c r="AZ77" s="36"/>
      <c r="BA77" s="36"/>
      <c r="BB77" s="36"/>
      <c r="BC77" s="36"/>
      <c r="BD77" s="36"/>
      <c r="BE77" s="36"/>
      <c r="BF77" s="36"/>
      <c r="BG77" s="36"/>
    </row>
    <row r="78" spans="1:65" ht="5.0999999999999996" customHeight="1" thickBot="1" x14ac:dyDescent="0.3">
      <c r="A78" s="29"/>
      <c r="B78" s="29"/>
      <c r="C78" s="29"/>
      <c r="D78" s="29"/>
      <c r="E78" s="29"/>
      <c r="F78" s="29"/>
      <c r="G78" s="29"/>
      <c r="H78" s="29"/>
      <c r="I78" s="29"/>
      <c r="J78" s="29"/>
      <c r="K78" s="29"/>
      <c r="L78" s="29"/>
      <c r="M78" s="29"/>
      <c r="N78" s="29"/>
      <c r="O78" s="29"/>
      <c r="P78" s="29"/>
      <c r="Q78" s="29"/>
      <c r="R78" s="29"/>
      <c r="S78" s="29"/>
      <c r="T78" s="29"/>
      <c r="U78" s="29"/>
      <c r="V78" s="29"/>
      <c r="W78" s="29"/>
      <c r="X78" s="29"/>
      <c r="Y78" s="29"/>
      <c r="Z78" s="29"/>
      <c r="AA78" s="29"/>
      <c r="AB78" s="29"/>
      <c r="AC78" s="29"/>
      <c r="AD78" s="29"/>
      <c r="AE78" s="29"/>
      <c r="AF78" s="29"/>
      <c r="AG78" s="29"/>
      <c r="AH78" s="29"/>
      <c r="AI78" s="29"/>
      <c r="AJ78" s="29"/>
      <c r="AK78" s="29"/>
      <c r="AL78" s="29"/>
      <c r="AM78" s="29"/>
      <c r="AN78" s="29"/>
      <c r="AO78" s="29"/>
      <c r="AP78" s="29"/>
      <c r="AQ78" s="29"/>
      <c r="AR78" s="29"/>
      <c r="AS78" s="29"/>
      <c r="AT78" s="29"/>
      <c r="AU78" s="29"/>
      <c r="AV78" s="29"/>
      <c r="AW78" s="29"/>
      <c r="AX78" s="29"/>
      <c r="AZ78" s="36"/>
      <c r="BA78" s="36"/>
      <c r="BB78" s="36"/>
      <c r="BC78" s="36"/>
      <c r="BD78" s="36"/>
      <c r="BE78" s="36"/>
      <c r="BF78" s="36"/>
      <c r="BG78" s="36"/>
    </row>
    <row r="79" spans="1:65" ht="20.100000000000001" customHeight="1" thickBot="1" x14ac:dyDescent="0.3">
      <c r="A79" s="140" t="s">
        <v>43</v>
      </c>
      <c r="B79" s="142"/>
      <c r="C79" s="140" t="s">
        <v>44</v>
      </c>
      <c r="D79" s="141"/>
      <c r="E79" s="142"/>
      <c r="F79" s="140" t="s">
        <v>25</v>
      </c>
      <c r="G79" s="141"/>
      <c r="H79" s="141"/>
      <c r="I79" s="142"/>
      <c r="J79" s="140" t="s">
        <v>56</v>
      </c>
      <c r="K79" s="141"/>
      <c r="L79" s="141"/>
      <c r="M79" s="141"/>
      <c r="N79" s="141"/>
      <c r="O79" s="141"/>
      <c r="P79" s="141"/>
      <c r="Q79" s="141"/>
      <c r="R79" s="141"/>
      <c r="S79" s="141"/>
      <c r="T79" s="141"/>
      <c r="U79" s="141"/>
      <c r="V79" s="141"/>
      <c r="W79" s="141"/>
      <c r="X79" s="141"/>
      <c r="Y79" s="141"/>
      <c r="Z79" s="141"/>
      <c r="AA79" s="141"/>
      <c r="AB79" s="141"/>
      <c r="AC79" s="141"/>
      <c r="AD79" s="141"/>
      <c r="AE79" s="141"/>
      <c r="AF79" s="141"/>
      <c r="AG79" s="141"/>
      <c r="AH79" s="141"/>
      <c r="AI79" s="141"/>
      <c r="AJ79" s="141"/>
      <c r="AK79" s="141"/>
      <c r="AL79" s="141"/>
      <c r="AM79" s="141"/>
      <c r="AN79" s="141"/>
      <c r="AO79" s="141"/>
      <c r="AP79" s="141"/>
      <c r="AQ79" s="142"/>
      <c r="AR79" s="140" t="s">
        <v>27</v>
      </c>
      <c r="AS79" s="141"/>
      <c r="AT79" s="141"/>
      <c r="AU79" s="141"/>
      <c r="AV79" s="142"/>
      <c r="AW79" s="143"/>
      <c r="AX79" s="144"/>
      <c r="AZ79" s="36"/>
      <c r="BA79" s="36"/>
      <c r="BB79" s="36"/>
      <c r="BC79" s="36"/>
      <c r="BD79" s="36"/>
      <c r="BE79" s="36"/>
      <c r="BF79" s="36"/>
      <c r="BG79" s="36"/>
      <c r="BM79" s="29"/>
    </row>
    <row r="80" spans="1:65" ht="20.100000000000001" customHeight="1" x14ac:dyDescent="0.25">
      <c r="A80" s="125">
        <v>8</v>
      </c>
      <c r="B80" s="127"/>
      <c r="C80" s="125">
        <v>2</v>
      </c>
      <c r="D80" s="126"/>
      <c r="E80" s="127"/>
      <c r="F80" s="134">
        <f>F76</f>
        <v>0.44652777777777769</v>
      </c>
      <c r="G80" s="126"/>
      <c r="H80" s="126"/>
      <c r="I80" s="127"/>
      <c r="J80" s="125" t="str">
        <f>IF(ISBLANK(AU56),"",IF(BA56=3,AB56,J56))</f>
        <v/>
      </c>
      <c r="K80" s="126"/>
      <c r="L80" s="126"/>
      <c r="M80" s="126"/>
      <c r="N80" s="126"/>
      <c r="O80" s="126"/>
      <c r="P80" s="126"/>
      <c r="Q80" s="126"/>
      <c r="R80" s="126"/>
      <c r="S80" s="126"/>
      <c r="T80" s="126"/>
      <c r="U80" s="126"/>
      <c r="V80" s="126"/>
      <c r="W80" s="126"/>
      <c r="X80" s="126"/>
      <c r="Y80" s="126"/>
      <c r="Z80" s="126" t="s">
        <v>29</v>
      </c>
      <c r="AA80" s="126"/>
      <c r="AB80" s="126" t="str">
        <f>IF(ISBLANK(AU64),"",IF(BA64=3,AB64,J64))</f>
        <v/>
      </c>
      <c r="AC80" s="126"/>
      <c r="AD80" s="126"/>
      <c r="AE80" s="126"/>
      <c r="AF80" s="126"/>
      <c r="AG80" s="126"/>
      <c r="AH80" s="126"/>
      <c r="AI80" s="126"/>
      <c r="AJ80" s="126"/>
      <c r="AK80" s="126"/>
      <c r="AL80" s="126"/>
      <c r="AM80" s="126"/>
      <c r="AN80" s="126"/>
      <c r="AO80" s="126"/>
      <c r="AP80" s="126"/>
      <c r="AQ80" s="127"/>
      <c r="AR80" s="125"/>
      <c r="AS80" s="126"/>
      <c r="AT80" s="126" t="s">
        <v>29</v>
      </c>
      <c r="AU80" s="126"/>
      <c r="AV80" s="127"/>
      <c r="AW80" s="30"/>
      <c r="AX80" s="31"/>
      <c r="AZ80" s="36"/>
      <c r="BA80" s="36">
        <f>IF(ISBLANK($AR80),0,IF($AR80&gt;$AU80,3,IF($AR80=$AU80,1,0)))</f>
        <v>0</v>
      </c>
      <c r="BB80" s="36"/>
      <c r="BC80" s="36">
        <f>IF(ISBLANK($AU80),0,IF($AR80&lt;$AU80,3,IF($AR80=$AU80,1,0)))</f>
        <v>0</v>
      </c>
      <c r="BD80" s="36"/>
      <c r="BE80" s="36"/>
      <c r="BF80" s="36"/>
      <c r="BG80" s="36"/>
    </row>
    <row r="81" spans="1:59" ht="15" customHeight="1" thickBot="1" x14ac:dyDescent="0.3">
      <c r="A81" s="131"/>
      <c r="B81" s="132"/>
      <c r="C81" s="131"/>
      <c r="D81" s="133"/>
      <c r="E81" s="132"/>
      <c r="F81" s="131"/>
      <c r="G81" s="133"/>
      <c r="H81" s="133"/>
      <c r="I81" s="132"/>
      <c r="J81" s="128" t="s">
        <v>59</v>
      </c>
      <c r="K81" s="129"/>
      <c r="L81" s="129"/>
      <c r="M81" s="129"/>
      <c r="N81" s="129"/>
      <c r="O81" s="129"/>
      <c r="P81" s="129"/>
      <c r="Q81" s="129"/>
      <c r="R81" s="129"/>
      <c r="S81" s="129"/>
      <c r="T81" s="129"/>
      <c r="U81" s="129"/>
      <c r="V81" s="129"/>
      <c r="W81" s="129"/>
      <c r="X81" s="129"/>
      <c r="Y81" s="129"/>
      <c r="Z81" s="32"/>
      <c r="AA81" s="32"/>
      <c r="AB81" s="129" t="s">
        <v>61</v>
      </c>
      <c r="AC81" s="129"/>
      <c r="AD81" s="129"/>
      <c r="AE81" s="129"/>
      <c r="AF81" s="129"/>
      <c r="AG81" s="129"/>
      <c r="AH81" s="129"/>
      <c r="AI81" s="129"/>
      <c r="AJ81" s="129"/>
      <c r="AK81" s="129"/>
      <c r="AL81" s="129"/>
      <c r="AM81" s="129"/>
      <c r="AN81" s="129"/>
      <c r="AO81" s="129"/>
      <c r="AP81" s="129"/>
      <c r="AQ81" s="130"/>
      <c r="AR81" s="131"/>
      <c r="AS81" s="133"/>
      <c r="AT81" s="133"/>
      <c r="AU81" s="133"/>
      <c r="AV81" s="132"/>
      <c r="AW81" s="33"/>
      <c r="AX81" s="34"/>
      <c r="AZ81" s="36"/>
      <c r="BA81" s="36"/>
      <c r="BB81" s="36"/>
      <c r="BC81" s="36"/>
      <c r="BD81" s="36"/>
      <c r="BE81" s="36"/>
      <c r="BF81" s="36"/>
      <c r="BG81" s="36"/>
    </row>
    <row r="82" spans="1:59" ht="15" customHeight="1" thickBot="1" x14ac:dyDescent="0.3">
      <c r="AZ82" s="36"/>
      <c r="BA82" s="36"/>
      <c r="BB82" s="36"/>
      <c r="BC82" s="36"/>
      <c r="BD82" s="36"/>
      <c r="BE82" s="36"/>
      <c r="BF82" s="36"/>
      <c r="BG82" s="36"/>
    </row>
    <row r="83" spans="1:59" ht="20.100000000000001" customHeight="1" thickBot="1" x14ac:dyDescent="0.3">
      <c r="A83" s="145" t="s">
        <v>43</v>
      </c>
      <c r="B83" s="147"/>
      <c r="C83" s="145" t="s">
        <v>44</v>
      </c>
      <c r="D83" s="146"/>
      <c r="E83" s="147"/>
      <c r="F83" s="145" t="s">
        <v>25</v>
      </c>
      <c r="G83" s="146"/>
      <c r="H83" s="146"/>
      <c r="I83" s="147"/>
      <c r="J83" s="145" t="s">
        <v>62</v>
      </c>
      <c r="K83" s="146"/>
      <c r="L83" s="146"/>
      <c r="M83" s="146"/>
      <c r="N83" s="146"/>
      <c r="O83" s="146"/>
      <c r="P83" s="146"/>
      <c r="Q83" s="146"/>
      <c r="R83" s="146"/>
      <c r="S83" s="146"/>
      <c r="T83" s="146"/>
      <c r="U83" s="146"/>
      <c r="V83" s="146"/>
      <c r="W83" s="146"/>
      <c r="X83" s="146"/>
      <c r="Y83" s="146"/>
      <c r="Z83" s="146"/>
      <c r="AA83" s="146"/>
      <c r="AB83" s="146"/>
      <c r="AC83" s="146"/>
      <c r="AD83" s="146"/>
      <c r="AE83" s="146"/>
      <c r="AF83" s="146"/>
      <c r="AG83" s="146"/>
      <c r="AH83" s="146"/>
      <c r="AI83" s="146"/>
      <c r="AJ83" s="146"/>
      <c r="AK83" s="146"/>
      <c r="AL83" s="146"/>
      <c r="AM83" s="146"/>
      <c r="AN83" s="146"/>
      <c r="AO83" s="146"/>
      <c r="AP83" s="146"/>
      <c r="AQ83" s="147"/>
      <c r="AR83" s="145" t="s">
        <v>27</v>
      </c>
      <c r="AS83" s="146"/>
      <c r="AT83" s="146"/>
      <c r="AU83" s="146"/>
      <c r="AV83" s="147"/>
      <c r="AW83" s="148"/>
      <c r="AX83" s="149"/>
      <c r="AZ83" s="36"/>
      <c r="BA83" s="36"/>
      <c r="BB83" s="36"/>
      <c r="BC83" s="36"/>
      <c r="BD83" s="36"/>
      <c r="BE83" s="36"/>
      <c r="BF83" s="36"/>
      <c r="BG83" s="36"/>
    </row>
    <row r="84" spans="1:59" ht="20.100000000000001" customHeight="1" x14ac:dyDescent="0.25">
      <c r="A84" s="125">
        <v>9</v>
      </c>
      <c r="B84" s="127"/>
      <c r="C84" s="125">
        <v>1</v>
      </c>
      <c r="D84" s="126"/>
      <c r="E84" s="127"/>
      <c r="F84" s="134">
        <f>F76+Y48+AP48</f>
        <v>0.45416666666666655</v>
      </c>
      <c r="G84" s="126"/>
      <c r="H84" s="126"/>
      <c r="I84" s="127"/>
      <c r="J84" s="125" t="str">
        <f>IF(ISBLANK(AU52),"",IF(BA52=3,J52,AB52))</f>
        <v/>
      </c>
      <c r="K84" s="126"/>
      <c r="L84" s="126"/>
      <c r="M84" s="126"/>
      <c r="N84" s="126"/>
      <c r="O84" s="126"/>
      <c r="P84" s="126"/>
      <c r="Q84" s="126"/>
      <c r="R84" s="126"/>
      <c r="S84" s="126"/>
      <c r="T84" s="126"/>
      <c r="U84" s="126"/>
      <c r="V84" s="126"/>
      <c r="W84" s="126"/>
      <c r="X84" s="126"/>
      <c r="Y84" s="126"/>
      <c r="Z84" s="126" t="s">
        <v>29</v>
      </c>
      <c r="AA84" s="126"/>
      <c r="AB84" s="126" t="str">
        <f>IF(ISBLANK(AU60),"",IF(BA60=3,J60,AB60))</f>
        <v/>
      </c>
      <c r="AC84" s="126"/>
      <c r="AD84" s="126"/>
      <c r="AE84" s="126"/>
      <c r="AF84" s="126"/>
      <c r="AG84" s="126"/>
      <c r="AH84" s="126"/>
      <c r="AI84" s="126"/>
      <c r="AJ84" s="126"/>
      <c r="AK84" s="126"/>
      <c r="AL84" s="126"/>
      <c r="AM84" s="126"/>
      <c r="AN84" s="126"/>
      <c r="AO84" s="126"/>
      <c r="AP84" s="126"/>
      <c r="AQ84" s="127"/>
      <c r="AR84" s="125"/>
      <c r="AS84" s="126"/>
      <c r="AT84" s="126" t="s">
        <v>29</v>
      </c>
      <c r="AU84" s="126"/>
      <c r="AV84" s="127"/>
      <c r="AW84" s="30"/>
      <c r="AX84" s="31"/>
      <c r="AZ84" s="36"/>
      <c r="BA84" s="36">
        <f>IF(ISBLANK($AR84),0,IF($AR84&gt;$AU84,3,IF($AR84=$AU84,1,0)))</f>
        <v>0</v>
      </c>
      <c r="BB84" s="36"/>
      <c r="BC84" s="36">
        <f>IF(ISBLANK($AU84),0,IF($AR84&lt;$AU84,3,IF($AR84=$AU84,1,0)))</f>
        <v>0</v>
      </c>
      <c r="BD84" s="36"/>
      <c r="BE84" s="36"/>
      <c r="BF84" s="36"/>
      <c r="BG84" s="36"/>
    </row>
    <row r="85" spans="1:59" ht="15" customHeight="1" thickBot="1" x14ac:dyDescent="0.3">
      <c r="A85" s="131"/>
      <c r="B85" s="132"/>
      <c r="C85" s="131"/>
      <c r="D85" s="133"/>
      <c r="E85" s="132"/>
      <c r="F85" s="131"/>
      <c r="G85" s="133"/>
      <c r="H85" s="133"/>
      <c r="I85" s="132"/>
      <c r="J85" s="128" t="s">
        <v>64</v>
      </c>
      <c r="K85" s="129"/>
      <c r="L85" s="129"/>
      <c r="M85" s="129"/>
      <c r="N85" s="129"/>
      <c r="O85" s="129"/>
      <c r="P85" s="129"/>
      <c r="Q85" s="129"/>
      <c r="R85" s="129"/>
      <c r="S85" s="129"/>
      <c r="T85" s="129"/>
      <c r="U85" s="129"/>
      <c r="V85" s="129"/>
      <c r="W85" s="129"/>
      <c r="X85" s="129"/>
      <c r="Y85" s="129"/>
      <c r="Z85" s="32"/>
      <c r="AA85" s="32"/>
      <c r="AB85" s="129" t="s">
        <v>65</v>
      </c>
      <c r="AC85" s="129"/>
      <c r="AD85" s="129"/>
      <c r="AE85" s="129"/>
      <c r="AF85" s="129"/>
      <c r="AG85" s="129"/>
      <c r="AH85" s="129"/>
      <c r="AI85" s="129"/>
      <c r="AJ85" s="129"/>
      <c r="AK85" s="129"/>
      <c r="AL85" s="129"/>
      <c r="AM85" s="129"/>
      <c r="AN85" s="129"/>
      <c r="AO85" s="129"/>
      <c r="AP85" s="129"/>
      <c r="AQ85" s="130"/>
      <c r="AR85" s="131"/>
      <c r="AS85" s="133"/>
      <c r="AT85" s="133"/>
      <c r="AU85" s="133"/>
      <c r="AV85" s="132"/>
      <c r="AW85" s="33"/>
      <c r="AX85" s="34"/>
      <c r="AZ85" s="36"/>
      <c r="BA85" s="36"/>
      <c r="BB85" s="36"/>
      <c r="BC85" s="36"/>
      <c r="BD85" s="36"/>
      <c r="BE85" s="36"/>
      <c r="BF85" s="36"/>
      <c r="BG85" s="36"/>
    </row>
    <row r="86" spans="1:59" ht="5.0999999999999996" customHeight="1" thickBot="1" x14ac:dyDescent="0.3">
      <c r="A86" s="29"/>
      <c r="B86" s="29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  <c r="AF86" s="29"/>
      <c r="AG86" s="29"/>
      <c r="AH86" s="29"/>
      <c r="AI86" s="29"/>
      <c r="AJ86" s="29"/>
      <c r="AK86" s="29"/>
      <c r="AL86" s="29"/>
      <c r="AM86" s="29"/>
      <c r="AN86" s="29"/>
      <c r="AO86" s="29"/>
      <c r="AP86" s="29"/>
      <c r="AQ86" s="29"/>
      <c r="AR86" s="29"/>
      <c r="AS86" s="29"/>
      <c r="AT86" s="29"/>
      <c r="AU86" s="29"/>
      <c r="AV86" s="29"/>
      <c r="AW86" s="29"/>
      <c r="AX86" s="29"/>
      <c r="AZ86" s="36"/>
      <c r="BA86" s="36"/>
      <c r="BB86" s="36"/>
      <c r="BC86" s="36"/>
      <c r="BD86" s="36"/>
      <c r="BE86" s="36"/>
      <c r="BF86" s="36"/>
      <c r="BG86" s="36"/>
    </row>
    <row r="87" spans="1:59" ht="20.100000000000001" customHeight="1" thickBot="1" x14ac:dyDescent="0.3">
      <c r="A87" s="145" t="s">
        <v>43</v>
      </c>
      <c r="B87" s="147"/>
      <c r="C87" s="145" t="s">
        <v>44</v>
      </c>
      <c r="D87" s="146"/>
      <c r="E87" s="147"/>
      <c r="F87" s="145" t="s">
        <v>25</v>
      </c>
      <c r="G87" s="146"/>
      <c r="H87" s="146"/>
      <c r="I87" s="147"/>
      <c r="J87" s="145" t="s">
        <v>63</v>
      </c>
      <c r="K87" s="146"/>
      <c r="L87" s="146"/>
      <c r="M87" s="146"/>
      <c r="N87" s="146"/>
      <c r="O87" s="146"/>
      <c r="P87" s="146"/>
      <c r="Q87" s="146"/>
      <c r="R87" s="146"/>
      <c r="S87" s="146"/>
      <c r="T87" s="146"/>
      <c r="U87" s="146"/>
      <c r="V87" s="146"/>
      <c r="W87" s="146"/>
      <c r="X87" s="146"/>
      <c r="Y87" s="146"/>
      <c r="Z87" s="146"/>
      <c r="AA87" s="146"/>
      <c r="AB87" s="146"/>
      <c r="AC87" s="146"/>
      <c r="AD87" s="146"/>
      <c r="AE87" s="146"/>
      <c r="AF87" s="146"/>
      <c r="AG87" s="146"/>
      <c r="AH87" s="146"/>
      <c r="AI87" s="146"/>
      <c r="AJ87" s="146"/>
      <c r="AK87" s="146"/>
      <c r="AL87" s="146"/>
      <c r="AM87" s="146"/>
      <c r="AN87" s="146"/>
      <c r="AO87" s="146"/>
      <c r="AP87" s="146"/>
      <c r="AQ87" s="147"/>
      <c r="AR87" s="145" t="s">
        <v>27</v>
      </c>
      <c r="AS87" s="146"/>
      <c r="AT87" s="146"/>
      <c r="AU87" s="146"/>
      <c r="AV87" s="147"/>
      <c r="AW87" s="148"/>
      <c r="AX87" s="149"/>
      <c r="AZ87" s="36"/>
      <c r="BA87" s="36"/>
      <c r="BB87" s="36"/>
      <c r="BC87" s="36"/>
      <c r="BD87" s="36"/>
      <c r="BE87" s="36"/>
      <c r="BF87" s="36"/>
      <c r="BG87" s="36"/>
    </row>
    <row r="88" spans="1:59" ht="20.100000000000001" customHeight="1" x14ac:dyDescent="0.25">
      <c r="A88" s="125">
        <v>10</v>
      </c>
      <c r="B88" s="127"/>
      <c r="C88" s="125">
        <v>2</v>
      </c>
      <c r="D88" s="126"/>
      <c r="E88" s="127"/>
      <c r="F88" s="134">
        <f>F84</f>
        <v>0.45416666666666655</v>
      </c>
      <c r="G88" s="126"/>
      <c r="H88" s="126"/>
      <c r="I88" s="127"/>
      <c r="J88" s="125" t="str">
        <f>IF(ISBLANK(AU56),"",IF(BA56=3,J56,AB56))</f>
        <v/>
      </c>
      <c r="K88" s="126"/>
      <c r="L88" s="126"/>
      <c r="M88" s="126"/>
      <c r="N88" s="126"/>
      <c r="O88" s="126"/>
      <c r="P88" s="126"/>
      <c r="Q88" s="126"/>
      <c r="R88" s="126"/>
      <c r="S88" s="126"/>
      <c r="T88" s="126"/>
      <c r="U88" s="126"/>
      <c r="V88" s="126"/>
      <c r="W88" s="126"/>
      <c r="X88" s="126"/>
      <c r="Y88" s="126"/>
      <c r="Z88" s="126" t="s">
        <v>29</v>
      </c>
      <c r="AA88" s="126"/>
      <c r="AB88" s="126" t="str">
        <f>IF(ISBLANK(AU64),"",IF(BA64=3,J64,AB64))</f>
        <v/>
      </c>
      <c r="AC88" s="126"/>
      <c r="AD88" s="126"/>
      <c r="AE88" s="126"/>
      <c r="AF88" s="126"/>
      <c r="AG88" s="126"/>
      <c r="AH88" s="126"/>
      <c r="AI88" s="126"/>
      <c r="AJ88" s="126"/>
      <c r="AK88" s="126"/>
      <c r="AL88" s="126"/>
      <c r="AM88" s="126"/>
      <c r="AN88" s="126"/>
      <c r="AO88" s="126"/>
      <c r="AP88" s="126"/>
      <c r="AQ88" s="127"/>
      <c r="AR88" s="125"/>
      <c r="AS88" s="126"/>
      <c r="AT88" s="126" t="s">
        <v>29</v>
      </c>
      <c r="AU88" s="126"/>
      <c r="AV88" s="127"/>
      <c r="AW88" s="30"/>
      <c r="AX88" s="31"/>
      <c r="AZ88" s="36"/>
      <c r="BA88" s="36">
        <f>IF(ISBLANK($AR88),0,IF($AR88&gt;$AU88,3,IF($AR88=$AU88,1,0)))</f>
        <v>0</v>
      </c>
      <c r="BB88" s="36"/>
      <c r="BC88" s="36">
        <f>IF(ISBLANK($AU88),0,IF($AR88&lt;$AU88,3,IF($AR88=$AU88,1,0)))</f>
        <v>0</v>
      </c>
      <c r="BD88" s="36"/>
      <c r="BE88" s="36"/>
      <c r="BF88" s="36"/>
      <c r="BG88" s="36"/>
    </row>
    <row r="89" spans="1:59" ht="15" customHeight="1" thickBot="1" x14ac:dyDescent="0.3">
      <c r="A89" s="131"/>
      <c r="B89" s="132"/>
      <c r="C89" s="131"/>
      <c r="D89" s="133"/>
      <c r="E89" s="132"/>
      <c r="F89" s="131"/>
      <c r="G89" s="133"/>
      <c r="H89" s="133"/>
      <c r="I89" s="132"/>
      <c r="J89" s="128" t="s">
        <v>66</v>
      </c>
      <c r="K89" s="129"/>
      <c r="L89" s="129"/>
      <c r="M89" s="129"/>
      <c r="N89" s="129"/>
      <c r="O89" s="129"/>
      <c r="P89" s="129"/>
      <c r="Q89" s="129"/>
      <c r="R89" s="129"/>
      <c r="S89" s="129"/>
      <c r="T89" s="129"/>
      <c r="U89" s="129"/>
      <c r="V89" s="129"/>
      <c r="W89" s="129"/>
      <c r="X89" s="129"/>
      <c r="Y89" s="129"/>
      <c r="Z89" s="32"/>
      <c r="AA89" s="32"/>
      <c r="AB89" s="129" t="s">
        <v>67</v>
      </c>
      <c r="AC89" s="129"/>
      <c r="AD89" s="129"/>
      <c r="AE89" s="129"/>
      <c r="AF89" s="129"/>
      <c r="AG89" s="129"/>
      <c r="AH89" s="129"/>
      <c r="AI89" s="129"/>
      <c r="AJ89" s="129"/>
      <c r="AK89" s="129"/>
      <c r="AL89" s="129"/>
      <c r="AM89" s="129"/>
      <c r="AN89" s="129"/>
      <c r="AO89" s="129"/>
      <c r="AP89" s="129"/>
      <c r="AQ89" s="130"/>
      <c r="AR89" s="131"/>
      <c r="AS89" s="133"/>
      <c r="AT89" s="133"/>
      <c r="AU89" s="133"/>
      <c r="AV89" s="132"/>
      <c r="AW89" s="33"/>
      <c r="AX89" s="34"/>
    </row>
    <row r="90" spans="1:59" ht="5.0999999999999996" customHeight="1" x14ac:dyDescent="0.25"/>
    <row r="92" spans="1:59" ht="5.0999999999999996" customHeight="1" x14ac:dyDescent="0.25"/>
    <row r="93" spans="1:59" ht="38.25" thickBot="1" x14ac:dyDescent="0.75">
      <c r="A93" s="21"/>
      <c r="B93" s="21"/>
      <c r="C93" s="21"/>
      <c r="D93" s="21"/>
      <c r="E93" s="21"/>
      <c r="F93" s="21"/>
      <c r="G93" s="21"/>
      <c r="H93" s="21"/>
      <c r="I93" s="21"/>
      <c r="J93" s="21"/>
      <c r="K93" s="21"/>
      <c r="L93" s="3" t="s">
        <v>0</v>
      </c>
      <c r="AN93" s="21"/>
      <c r="AO93" s="21"/>
      <c r="AP93" s="21"/>
      <c r="AQ93" s="21"/>
      <c r="AR93" s="21"/>
      <c r="AS93" s="21"/>
      <c r="AT93" s="21"/>
      <c r="AU93" s="21"/>
      <c r="AV93" s="21"/>
      <c r="AW93" s="21"/>
      <c r="AX93" s="21"/>
    </row>
    <row r="94" spans="1:59" ht="20.100000000000001" customHeight="1" thickBot="1" x14ac:dyDescent="0.3">
      <c r="A94" s="150" t="s">
        <v>43</v>
      </c>
      <c r="B94" s="151"/>
      <c r="C94" s="150" t="s">
        <v>44</v>
      </c>
      <c r="D94" s="152"/>
      <c r="E94" s="151"/>
      <c r="F94" s="150" t="s">
        <v>25</v>
      </c>
      <c r="G94" s="152"/>
      <c r="H94" s="152"/>
      <c r="I94" s="151"/>
      <c r="J94" s="150" t="s">
        <v>69</v>
      </c>
      <c r="K94" s="152"/>
      <c r="L94" s="152"/>
      <c r="M94" s="152"/>
      <c r="N94" s="152"/>
      <c r="O94" s="152"/>
      <c r="P94" s="152"/>
      <c r="Q94" s="152"/>
      <c r="R94" s="152"/>
      <c r="S94" s="152"/>
      <c r="T94" s="152"/>
      <c r="U94" s="152"/>
      <c r="V94" s="152"/>
      <c r="W94" s="152"/>
      <c r="X94" s="152"/>
      <c r="Y94" s="152"/>
      <c r="Z94" s="152"/>
      <c r="AA94" s="152"/>
      <c r="AB94" s="152"/>
      <c r="AC94" s="152"/>
      <c r="AD94" s="152"/>
      <c r="AE94" s="152"/>
      <c r="AF94" s="152"/>
      <c r="AG94" s="152"/>
      <c r="AH94" s="152"/>
      <c r="AI94" s="152"/>
      <c r="AJ94" s="152"/>
      <c r="AK94" s="152"/>
      <c r="AL94" s="152"/>
      <c r="AM94" s="152"/>
      <c r="AN94" s="152"/>
      <c r="AO94" s="152"/>
      <c r="AP94" s="152"/>
      <c r="AQ94" s="151"/>
      <c r="AR94" s="150" t="s">
        <v>27</v>
      </c>
      <c r="AS94" s="152"/>
      <c r="AT94" s="152"/>
      <c r="AU94" s="152"/>
      <c r="AV94" s="151"/>
      <c r="AW94" s="153"/>
      <c r="AX94" s="154"/>
      <c r="BA94" s="36"/>
      <c r="BB94" s="36"/>
      <c r="BC94" s="36"/>
      <c r="BD94" s="36"/>
      <c r="BE94" s="36"/>
      <c r="BF94" s="36"/>
      <c r="BG94" s="36"/>
    </row>
    <row r="95" spans="1:59" ht="20.100000000000001" customHeight="1" x14ac:dyDescent="0.25">
      <c r="A95" s="125">
        <v>11</v>
      </c>
      <c r="B95" s="127"/>
      <c r="C95" s="125">
        <v>1</v>
      </c>
      <c r="D95" s="126"/>
      <c r="E95" s="127"/>
      <c r="F95" s="134">
        <f>F84+Y48+AP48</f>
        <v>0.46180555555555541</v>
      </c>
      <c r="G95" s="126"/>
      <c r="H95" s="126"/>
      <c r="I95" s="127"/>
      <c r="J95" s="125" t="str">
        <f>IF(ISBLANK(AU68),"",IF(BA68=3,AB68,J68))</f>
        <v/>
      </c>
      <c r="K95" s="126"/>
      <c r="L95" s="126"/>
      <c r="M95" s="126"/>
      <c r="N95" s="126"/>
      <c r="O95" s="126"/>
      <c r="P95" s="126"/>
      <c r="Q95" s="126"/>
      <c r="R95" s="126"/>
      <c r="S95" s="126"/>
      <c r="T95" s="126"/>
      <c r="U95" s="126"/>
      <c r="V95" s="126"/>
      <c r="W95" s="126"/>
      <c r="X95" s="126"/>
      <c r="Y95" s="126"/>
      <c r="Z95" s="126" t="s">
        <v>29</v>
      </c>
      <c r="AA95" s="126"/>
      <c r="AB95" s="126" t="str">
        <f>IF(ISBLANK(AU72),"",IF(BA72=3,AB72,J72))</f>
        <v/>
      </c>
      <c r="AC95" s="126"/>
      <c r="AD95" s="126"/>
      <c r="AE95" s="126"/>
      <c r="AF95" s="126"/>
      <c r="AG95" s="126"/>
      <c r="AH95" s="126"/>
      <c r="AI95" s="126"/>
      <c r="AJ95" s="126"/>
      <c r="AK95" s="126"/>
      <c r="AL95" s="126"/>
      <c r="AM95" s="126"/>
      <c r="AN95" s="126"/>
      <c r="AO95" s="126"/>
      <c r="AP95" s="126"/>
      <c r="AQ95" s="127"/>
      <c r="AR95" s="125"/>
      <c r="AS95" s="126"/>
      <c r="AT95" s="126" t="s">
        <v>29</v>
      </c>
      <c r="AU95" s="126"/>
      <c r="AV95" s="127"/>
      <c r="AW95" s="30"/>
      <c r="AX95" s="31"/>
      <c r="BA95" s="36">
        <f>IF(ISBLANK($AR95),0,IF($AR95&gt;$AU95,3,IF($AR95=$AU95,1,0)))</f>
        <v>0</v>
      </c>
      <c r="BB95" s="36"/>
      <c r="BC95" s="36">
        <f>IF(ISBLANK($AU95),0,IF($AR95&lt;$AU95,3,IF($AR95=$AU95,1,0)))</f>
        <v>0</v>
      </c>
      <c r="BD95" s="36"/>
      <c r="BE95" s="36"/>
      <c r="BF95" s="36"/>
      <c r="BG95" s="36"/>
    </row>
    <row r="96" spans="1:59" ht="15.75" thickBot="1" x14ac:dyDescent="0.3">
      <c r="A96" s="131"/>
      <c r="B96" s="132"/>
      <c r="C96" s="131"/>
      <c r="D96" s="133"/>
      <c r="E96" s="132"/>
      <c r="F96" s="131"/>
      <c r="G96" s="133"/>
      <c r="H96" s="133"/>
      <c r="I96" s="132"/>
      <c r="J96" s="128" t="s">
        <v>75</v>
      </c>
      <c r="K96" s="129"/>
      <c r="L96" s="129"/>
      <c r="M96" s="129"/>
      <c r="N96" s="129"/>
      <c r="O96" s="129"/>
      <c r="P96" s="129"/>
      <c r="Q96" s="129"/>
      <c r="R96" s="129"/>
      <c r="S96" s="129"/>
      <c r="T96" s="129"/>
      <c r="U96" s="129"/>
      <c r="V96" s="129"/>
      <c r="W96" s="129"/>
      <c r="X96" s="129"/>
      <c r="Y96" s="129"/>
      <c r="Z96" s="32"/>
      <c r="AA96" s="32"/>
      <c r="AB96" s="128" t="s">
        <v>76</v>
      </c>
      <c r="AC96" s="129"/>
      <c r="AD96" s="129"/>
      <c r="AE96" s="129"/>
      <c r="AF96" s="129"/>
      <c r="AG96" s="129"/>
      <c r="AH96" s="129"/>
      <c r="AI96" s="129"/>
      <c r="AJ96" s="129"/>
      <c r="AK96" s="129"/>
      <c r="AL96" s="129"/>
      <c r="AM96" s="129"/>
      <c r="AN96" s="129"/>
      <c r="AO96" s="129"/>
      <c r="AP96" s="129"/>
      <c r="AQ96" s="129"/>
      <c r="AR96" s="131"/>
      <c r="AS96" s="133"/>
      <c r="AT96" s="133"/>
      <c r="AU96" s="133"/>
      <c r="AV96" s="132"/>
      <c r="AW96" s="33"/>
      <c r="AX96" s="34"/>
      <c r="BA96" s="36"/>
      <c r="BB96" s="36"/>
      <c r="BC96" s="36"/>
      <c r="BD96" s="36"/>
      <c r="BE96" s="36"/>
      <c r="BF96" s="36"/>
      <c r="BG96" s="36"/>
    </row>
    <row r="97" spans="1:59" ht="5.0999999999999996" customHeight="1" thickBot="1" x14ac:dyDescent="0.3">
      <c r="A97" s="29"/>
      <c r="B97" s="29"/>
      <c r="C97" s="29"/>
      <c r="D97" s="29"/>
      <c r="E97" s="29"/>
      <c r="F97" s="29"/>
      <c r="G97" s="29"/>
      <c r="H97" s="29"/>
      <c r="I97" s="29"/>
      <c r="J97" s="29"/>
      <c r="K97" s="29"/>
      <c r="L97" s="29"/>
      <c r="M97" s="29"/>
      <c r="N97" s="29"/>
      <c r="O97" s="29"/>
      <c r="P97" s="29"/>
      <c r="Q97" s="29"/>
      <c r="R97" s="29"/>
      <c r="S97" s="29"/>
      <c r="T97" s="29"/>
      <c r="U97" s="29"/>
      <c r="V97" s="29"/>
      <c r="W97" s="29"/>
      <c r="X97" s="29"/>
      <c r="Y97" s="29"/>
      <c r="Z97" s="29"/>
      <c r="AA97" s="29"/>
      <c r="AB97" s="29"/>
      <c r="AC97" s="29"/>
      <c r="AD97" s="29"/>
      <c r="AE97" s="29"/>
      <c r="AF97" s="29"/>
      <c r="AG97" s="29"/>
      <c r="AH97" s="29"/>
      <c r="AI97" s="29"/>
      <c r="AJ97" s="29"/>
      <c r="AK97" s="29"/>
      <c r="AL97" s="29"/>
      <c r="AM97" s="29"/>
      <c r="AN97" s="29"/>
      <c r="AO97" s="29"/>
      <c r="AP97" s="29"/>
      <c r="AQ97" s="29"/>
      <c r="AR97" s="29"/>
      <c r="AS97" s="29"/>
      <c r="AT97" s="29"/>
      <c r="AU97" s="29"/>
      <c r="AV97" s="29"/>
      <c r="AW97" s="29"/>
      <c r="AX97" s="29"/>
      <c r="BA97" s="36"/>
      <c r="BB97" s="36"/>
      <c r="BC97" s="36"/>
      <c r="BD97" s="36"/>
      <c r="BE97" s="36"/>
      <c r="BF97" s="36"/>
      <c r="BG97" s="36"/>
    </row>
    <row r="98" spans="1:59" ht="20.100000000000001" customHeight="1" thickBot="1" x14ac:dyDescent="0.3">
      <c r="A98" s="150" t="s">
        <v>43</v>
      </c>
      <c r="B98" s="151"/>
      <c r="C98" s="150" t="s">
        <v>44</v>
      </c>
      <c r="D98" s="152"/>
      <c r="E98" s="151"/>
      <c r="F98" s="150" t="s">
        <v>25</v>
      </c>
      <c r="G98" s="152"/>
      <c r="H98" s="152"/>
      <c r="I98" s="151"/>
      <c r="J98" s="150" t="s">
        <v>70</v>
      </c>
      <c r="K98" s="152"/>
      <c r="L98" s="152"/>
      <c r="M98" s="152"/>
      <c r="N98" s="152"/>
      <c r="O98" s="152"/>
      <c r="P98" s="152"/>
      <c r="Q98" s="152"/>
      <c r="R98" s="152"/>
      <c r="S98" s="152"/>
      <c r="T98" s="152"/>
      <c r="U98" s="152"/>
      <c r="V98" s="152"/>
      <c r="W98" s="152"/>
      <c r="X98" s="152"/>
      <c r="Y98" s="152"/>
      <c r="Z98" s="152"/>
      <c r="AA98" s="152"/>
      <c r="AB98" s="152"/>
      <c r="AC98" s="152"/>
      <c r="AD98" s="152"/>
      <c r="AE98" s="152"/>
      <c r="AF98" s="152"/>
      <c r="AG98" s="152"/>
      <c r="AH98" s="152"/>
      <c r="AI98" s="152"/>
      <c r="AJ98" s="152"/>
      <c r="AK98" s="152"/>
      <c r="AL98" s="152"/>
      <c r="AM98" s="152"/>
      <c r="AN98" s="152"/>
      <c r="AO98" s="152"/>
      <c r="AP98" s="152"/>
      <c r="AQ98" s="151"/>
      <c r="AR98" s="150" t="s">
        <v>27</v>
      </c>
      <c r="AS98" s="152"/>
      <c r="AT98" s="152"/>
      <c r="AU98" s="152"/>
      <c r="AV98" s="151"/>
      <c r="AW98" s="153"/>
      <c r="AX98" s="154"/>
      <c r="BA98" s="36"/>
      <c r="BB98" s="36"/>
      <c r="BC98" s="36"/>
      <c r="BD98" s="36"/>
      <c r="BE98" s="36"/>
      <c r="BF98" s="36"/>
      <c r="BG98" s="36"/>
    </row>
    <row r="99" spans="1:59" ht="20.100000000000001" customHeight="1" x14ac:dyDescent="0.25">
      <c r="A99" s="125">
        <v>12</v>
      </c>
      <c r="B99" s="127"/>
      <c r="C99" s="125">
        <v>2</v>
      </c>
      <c r="D99" s="126"/>
      <c r="E99" s="127"/>
      <c r="F99" s="134">
        <f>F95</f>
        <v>0.46180555555555541</v>
      </c>
      <c r="G99" s="126"/>
      <c r="H99" s="126"/>
      <c r="I99" s="127"/>
      <c r="J99" s="125" t="str">
        <f>IF(ISBLANK(AU68),"",IF(BA68=3,J68,AB68))</f>
        <v/>
      </c>
      <c r="K99" s="126"/>
      <c r="L99" s="126"/>
      <c r="M99" s="126"/>
      <c r="N99" s="126"/>
      <c r="O99" s="126"/>
      <c r="P99" s="126"/>
      <c r="Q99" s="126"/>
      <c r="R99" s="126"/>
      <c r="S99" s="126"/>
      <c r="T99" s="126"/>
      <c r="U99" s="126"/>
      <c r="V99" s="126"/>
      <c r="W99" s="126"/>
      <c r="X99" s="126"/>
      <c r="Y99" s="126"/>
      <c r="Z99" s="126" t="s">
        <v>29</v>
      </c>
      <c r="AA99" s="126"/>
      <c r="AB99" s="126" t="str">
        <f>IF(ISBLANK(AU72),"",IF(BA72=3,J72,AB72))</f>
        <v/>
      </c>
      <c r="AC99" s="126"/>
      <c r="AD99" s="126"/>
      <c r="AE99" s="126"/>
      <c r="AF99" s="126"/>
      <c r="AG99" s="126"/>
      <c r="AH99" s="126"/>
      <c r="AI99" s="126"/>
      <c r="AJ99" s="126"/>
      <c r="AK99" s="126"/>
      <c r="AL99" s="126"/>
      <c r="AM99" s="126"/>
      <c r="AN99" s="126"/>
      <c r="AO99" s="126"/>
      <c r="AP99" s="126"/>
      <c r="AQ99" s="127"/>
      <c r="AR99" s="125"/>
      <c r="AS99" s="126"/>
      <c r="AT99" s="126" t="s">
        <v>29</v>
      </c>
      <c r="AU99" s="126"/>
      <c r="AV99" s="127"/>
      <c r="AW99" s="30"/>
      <c r="AX99" s="31"/>
      <c r="BA99" s="36">
        <f>IF(ISBLANK($AR99),0,IF($AR99&gt;$AU99,3,IF($AR99=$AU99,1,0)))</f>
        <v>0</v>
      </c>
      <c r="BB99" s="36"/>
      <c r="BC99" s="36">
        <f>IF(ISBLANK($AU99),0,IF($AR99&lt;$AU99,3,IF($AR99=$AU99,1,0)))</f>
        <v>0</v>
      </c>
      <c r="BD99" s="36"/>
      <c r="BE99" s="36"/>
      <c r="BF99" s="36"/>
      <c r="BG99" s="36"/>
    </row>
    <row r="100" spans="1:59" ht="15.75" thickBot="1" x14ac:dyDescent="0.3">
      <c r="A100" s="131"/>
      <c r="B100" s="132"/>
      <c r="C100" s="131"/>
      <c r="D100" s="133"/>
      <c r="E100" s="132"/>
      <c r="F100" s="131"/>
      <c r="G100" s="133"/>
      <c r="H100" s="133"/>
      <c r="I100" s="132"/>
      <c r="J100" s="128" t="s">
        <v>77</v>
      </c>
      <c r="K100" s="129"/>
      <c r="L100" s="129"/>
      <c r="M100" s="129"/>
      <c r="N100" s="129"/>
      <c r="O100" s="129"/>
      <c r="P100" s="129"/>
      <c r="Q100" s="129"/>
      <c r="R100" s="129"/>
      <c r="S100" s="129"/>
      <c r="T100" s="129"/>
      <c r="U100" s="129"/>
      <c r="V100" s="129"/>
      <c r="W100" s="129"/>
      <c r="X100" s="129"/>
      <c r="Y100" s="129"/>
      <c r="Z100" s="32"/>
      <c r="AA100" s="32"/>
      <c r="AB100" s="128" t="s">
        <v>78</v>
      </c>
      <c r="AC100" s="129"/>
      <c r="AD100" s="129"/>
      <c r="AE100" s="129"/>
      <c r="AF100" s="129"/>
      <c r="AG100" s="129"/>
      <c r="AH100" s="129"/>
      <c r="AI100" s="129"/>
      <c r="AJ100" s="129"/>
      <c r="AK100" s="129"/>
      <c r="AL100" s="129"/>
      <c r="AM100" s="129"/>
      <c r="AN100" s="129"/>
      <c r="AO100" s="129"/>
      <c r="AP100" s="129"/>
      <c r="AQ100" s="129"/>
      <c r="AR100" s="131"/>
      <c r="AS100" s="133"/>
      <c r="AT100" s="133"/>
      <c r="AU100" s="133"/>
      <c r="AV100" s="132"/>
      <c r="AW100" s="33"/>
      <c r="AX100" s="34"/>
      <c r="BA100" s="36"/>
      <c r="BB100" s="36"/>
      <c r="BC100" s="36"/>
      <c r="BD100" s="36"/>
      <c r="BE100" s="36"/>
      <c r="BF100" s="36"/>
      <c r="BG100" s="36"/>
    </row>
    <row r="101" spans="1:59" ht="5.0999999999999996" customHeight="1" thickBot="1" x14ac:dyDescent="0.3">
      <c r="A101" s="29"/>
      <c r="B101" s="29"/>
      <c r="C101" s="29"/>
      <c r="D101" s="29"/>
      <c r="E101" s="29"/>
      <c r="F101" s="29"/>
      <c r="G101" s="29"/>
      <c r="H101" s="29"/>
      <c r="I101" s="29"/>
      <c r="J101" s="29"/>
      <c r="K101" s="29"/>
      <c r="L101" s="29"/>
      <c r="M101" s="29"/>
      <c r="N101" s="29"/>
      <c r="O101" s="29"/>
      <c r="P101" s="29"/>
      <c r="Q101" s="29"/>
      <c r="R101" s="29"/>
      <c r="S101" s="29"/>
      <c r="T101" s="29"/>
      <c r="U101" s="29"/>
      <c r="V101" s="29"/>
      <c r="W101" s="29"/>
      <c r="X101" s="29"/>
      <c r="Y101" s="29"/>
      <c r="Z101" s="29"/>
      <c r="AA101" s="29"/>
      <c r="AB101" s="29"/>
      <c r="AC101" s="29"/>
      <c r="AD101" s="29"/>
      <c r="AE101" s="29"/>
      <c r="AF101" s="29"/>
      <c r="AG101" s="29"/>
      <c r="AH101" s="29"/>
      <c r="AI101" s="29"/>
      <c r="AJ101" s="29"/>
      <c r="AK101" s="29"/>
      <c r="AL101" s="29"/>
      <c r="AM101" s="29"/>
      <c r="AN101" s="29"/>
      <c r="AO101" s="29"/>
      <c r="AP101" s="29"/>
      <c r="AQ101" s="29"/>
      <c r="AR101" s="29"/>
      <c r="AS101" s="29"/>
      <c r="AT101" s="29"/>
      <c r="AU101" s="29"/>
      <c r="AV101" s="29"/>
      <c r="AW101" s="29"/>
      <c r="AX101" s="29"/>
      <c r="BA101" s="36"/>
      <c r="BB101" s="36"/>
      <c r="BC101" s="36"/>
      <c r="BD101" s="36"/>
      <c r="BE101" s="36"/>
      <c r="BF101" s="36"/>
      <c r="BG101" s="36"/>
    </row>
    <row r="102" spans="1:59" ht="20.100000000000001" customHeight="1" thickBot="1" x14ac:dyDescent="0.3">
      <c r="A102" s="150" t="s">
        <v>43</v>
      </c>
      <c r="B102" s="151"/>
      <c r="C102" s="150" t="s">
        <v>44</v>
      </c>
      <c r="D102" s="152"/>
      <c r="E102" s="151"/>
      <c r="F102" s="150" t="s">
        <v>25</v>
      </c>
      <c r="G102" s="152"/>
      <c r="H102" s="152"/>
      <c r="I102" s="151"/>
      <c r="J102" s="150" t="s">
        <v>71</v>
      </c>
      <c r="K102" s="152"/>
      <c r="L102" s="152"/>
      <c r="M102" s="152"/>
      <c r="N102" s="152"/>
      <c r="O102" s="152"/>
      <c r="P102" s="152"/>
      <c r="Q102" s="152"/>
      <c r="R102" s="152"/>
      <c r="S102" s="152"/>
      <c r="T102" s="152"/>
      <c r="U102" s="152"/>
      <c r="V102" s="152"/>
      <c r="W102" s="152"/>
      <c r="X102" s="152"/>
      <c r="Y102" s="152"/>
      <c r="Z102" s="152"/>
      <c r="AA102" s="152"/>
      <c r="AB102" s="152"/>
      <c r="AC102" s="152"/>
      <c r="AD102" s="152"/>
      <c r="AE102" s="152"/>
      <c r="AF102" s="152"/>
      <c r="AG102" s="152"/>
      <c r="AH102" s="152"/>
      <c r="AI102" s="152"/>
      <c r="AJ102" s="152"/>
      <c r="AK102" s="152"/>
      <c r="AL102" s="152"/>
      <c r="AM102" s="152"/>
      <c r="AN102" s="152"/>
      <c r="AO102" s="152"/>
      <c r="AP102" s="152"/>
      <c r="AQ102" s="151"/>
      <c r="AR102" s="150" t="s">
        <v>27</v>
      </c>
      <c r="AS102" s="152"/>
      <c r="AT102" s="152"/>
      <c r="AU102" s="152"/>
      <c r="AV102" s="151"/>
      <c r="AW102" s="153"/>
      <c r="AX102" s="154"/>
      <c r="BA102" s="36"/>
      <c r="BB102" s="36"/>
      <c r="BC102" s="36"/>
      <c r="BD102" s="36"/>
      <c r="BE102" s="36"/>
      <c r="BF102" s="36"/>
      <c r="BG102" s="36"/>
    </row>
    <row r="103" spans="1:59" ht="20.100000000000001" customHeight="1" x14ac:dyDescent="0.25">
      <c r="A103" s="125">
        <v>13</v>
      </c>
      <c r="B103" s="127"/>
      <c r="C103" s="125">
        <v>1</v>
      </c>
      <c r="D103" s="126"/>
      <c r="E103" s="127"/>
      <c r="F103" s="134">
        <f>F95+Y48+AP48</f>
        <v>0.46944444444444428</v>
      </c>
      <c r="G103" s="126"/>
      <c r="H103" s="126"/>
      <c r="I103" s="127"/>
      <c r="J103" s="125" t="str">
        <f>IF(ISBLANK(AU76),"",IF(BA76=3,AB76,J76))</f>
        <v/>
      </c>
      <c r="K103" s="126"/>
      <c r="L103" s="126"/>
      <c r="M103" s="126"/>
      <c r="N103" s="126"/>
      <c r="O103" s="126"/>
      <c r="P103" s="126"/>
      <c r="Q103" s="126"/>
      <c r="R103" s="126"/>
      <c r="S103" s="126"/>
      <c r="T103" s="126"/>
      <c r="U103" s="126"/>
      <c r="V103" s="126"/>
      <c r="W103" s="126"/>
      <c r="X103" s="126"/>
      <c r="Y103" s="126"/>
      <c r="Z103" s="126" t="s">
        <v>29</v>
      </c>
      <c r="AA103" s="126"/>
      <c r="AB103" s="126" t="str">
        <f>IF(ISBLANK(AU80),"",IF(BA80=3,AB80,J80))</f>
        <v/>
      </c>
      <c r="AC103" s="126"/>
      <c r="AD103" s="126"/>
      <c r="AE103" s="126"/>
      <c r="AF103" s="126"/>
      <c r="AG103" s="126"/>
      <c r="AH103" s="126"/>
      <c r="AI103" s="126"/>
      <c r="AJ103" s="126"/>
      <c r="AK103" s="126"/>
      <c r="AL103" s="126"/>
      <c r="AM103" s="126"/>
      <c r="AN103" s="126"/>
      <c r="AO103" s="126"/>
      <c r="AP103" s="126"/>
      <c r="AQ103" s="127"/>
      <c r="AR103" s="125"/>
      <c r="AS103" s="126"/>
      <c r="AT103" s="126" t="s">
        <v>29</v>
      </c>
      <c r="AU103" s="126"/>
      <c r="AV103" s="127"/>
      <c r="AW103" s="30"/>
      <c r="AX103" s="31"/>
      <c r="BA103" s="36">
        <f>IF(ISBLANK($AR103),0,IF($AR103&gt;$AU103,3,IF($AR103=$AU103,1,0)))</f>
        <v>0</v>
      </c>
      <c r="BB103" s="36"/>
      <c r="BC103" s="36">
        <f>IF(ISBLANK($AU103),0,IF($AR103&lt;$AU103,3,IF($AR103=$AU103,1,0)))</f>
        <v>0</v>
      </c>
      <c r="BD103" s="36"/>
      <c r="BE103" s="36"/>
      <c r="BF103" s="36"/>
      <c r="BG103" s="36"/>
    </row>
    <row r="104" spans="1:59" ht="15.75" thickBot="1" x14ac:dyDescent="0.3">
      <c r="A104" s="131"/>
      <c r="B104" s="132"/>
      <c r="C104" s="131"/>
      <c r="D104" s="133"/>
      <c r="E104" s="132"/>
      <c r="F104" s="131"/>
      <c r="G104" s="133"/>
      <c r="H104" s="133"/>
      <c r="I104" s="132"/>
      <c r="J104" s="128" t="s">
        <v>79</v>
      </c>
      <c r="K104" s="129"/>
      <c r="L104" s="129"/>
      <c r="M104" s="129"/>
      <c r="N104" s="129"/>
      <c r="O104" s="129"/>
      <c r="P104" s="129"/>
      <c r="Q104" s="129"/>
      <c r="R104" s="129"/>
      <c r="S104" s="129"/>
      <c r="T104" s="129"/>
      <c r="U104" s="129"/>
      <c r="V104" s="129"/>
      <c r="W104" s="129"/>
      <c r="X104" s="129"/>
      <c r="Y104" s="129"/>
      <c r="Z104" s="32"/>
      <c r="AA104" s="32"/>
      <c r="AB104" s="128" t="s">
        <v>80</v>
      </c>
      <c r="AC104" s="129"/>
      <c r="AD104" s="129"/>
      <c r="AE104" s="129"/>
      <c r="AF104" s="129"/>
      <c r="AG104" s="129"/>
      <c r="AH104" s="129"/>
      <c r="AI104" s="129"/>
      <c r="AJ104" s="129"/>
      <c r="AK104" s="129"/>
      <c r="AL104" s="129"/>
      <c r="AM104" s="129"/>
      <c r="AN104" s="129"/>
      <c r="AO104" s="129"/>
      <c r="AP104" s="129"/>
      <c r="AQ104" s="129"/>
      <c r="AR104" s="131"/>
      <c r="AS104" s="133"/>
      <c r="AT104" s="133"/>
      <c r="AU104" s="133"/>
      <c r="AV104" s="132"/>
      <c r="AW104" s="33"/>
      <c r="AX104" s="34"/>
      <c r="BA104" s="36"/>
      <c r="BB104" s="36"/>
      <c r="BC104" s="36"/>
      <c r="BD104" s="36"/>
      <c r="BE104" s="36"/>
      <c r="BF104" s="36"/>
      <c r="BG104" s="36"/>
    </row>
    <row r="105" spans="1:59" ht="5.0999999999999996" customHeight="1" thickBot="1" x14ac:dyDescent="0.3">
      <c r="A105" s="29"/>
      <c r="B105" s="29"/>
      <c r="C105" s="29"/>
      <c r="D105" s="29"/>
      <c r="E105" s="29"/>
      <c r="F105" s="29"/>
      <c r="G105" s="29"/>
      <c r="H105" s="29"/>
      <c r="I105" s="29"/>
      <c r="J105" s="29"/>
      <c r="K105" s="29"/>
      <c r="L105" s="29"/>
      <c r="M105" s="29"/>
      <c r="N105" s="29"/>
      <c r="O105" s="29"/>
      <c r="P105" s="29"/>
      <c r="Q105" s="29"/>
      <c r="R105" s="29"/>
      <c r="S105" s="29"/>
      <c r="T105" s="29"/>
      <c r="U105" s="29"/>
      <c r="V105" s="29"/>
      <c r="W105" s="29"/>
      <c r="X105" s="29"/>
      <c r="Y105" s="29"/>
      <c r="Z105" s="29"/>
      <c r="AA105" s="29"/>
      <c r="AB105" s="29"/>
      <c r="AC105" s="29"/>
      <c r="AD105" s="29"/>
      <c r="AE105" s="29"/>
      <c r="AF105" s="29"/>
      <c r="AG105" s="29"/>
      <c r="AH105" s="29"/>
      <c r="AI105" s="29"/>
      <c r="AJ105" s="29"/>
      <c r="AK105" s="29"/>
      <c r="AL105" s="29"/>
      <c r="AM105" s="29"/>
      <c r="AN105" s="29"/>
      <c r="AO105" s="29"/>
      <c r="AP105" s="29"/>
      <c r="AQ105" s="29"/>
      <c r="AR105" s="29"/>
      <c r="AS105" s="29"/>
      <c r="AT105" s="29"/>
      <c r="AU105" s="29"/>
      <c r="AV105" s="29"/>
      <c r="AW105" s="29"/>
      <c r="AX105" s="29"/>
      <c r="BA105" s="36"/>
      <c r="BB105" s="36"/>
      <c r="BC105" s="36"/>
      <c r="BD105" s="36"/>
      <c r="BE105" s="36"/>
      <c r="BF105" s="36"/>
      <c r="BG105" s="36"/>
    </row>
    <row r="106" spans="1:59" ht="20.100000000000001" customHeight="1" thickBot="1" x14ac:dyDescent="0.3">
      <c r="A106" s="150" t="s">
        <v>43</v>
      </c>
      <c r="B106" s="151"/>
      <c r="C106" s="150" t="s">
        <v>44</v>
      </c>
      <c r="D106" s="152"/>
      <c r="E106" s="151"/>
      <c r="F106" s="150" t="s">
        <v>25</v>
      </c>
      <c r="G106" s="152"/>
      <c r="H106" s="152"/>
      <c r="I106" s="151"/>
      <c r="J106" s="150" t="s">
        <v>72</v>
      </c>
      <c r="K106" s="152"/>
      <c r="L106" s="152"/>
      <c r="M106" s="152"/>
      <c r="N106" s="152"/>
      <c r="O106" s="152"/>
      <c r="P106" s="152"/>
      <c r="Q106" s="152"/>
      <c r="R106" s="152"/>
      <c r="S106" s="152"/>
      <c r="T106" s="152"/>
      <c r="U106" s="152"/>
      <c r="V106" s="152"/>
      <c r="W106" s="152"/>
      <c r="X106" s="152"/>
      <c r="Y106" s="152"/>
      <c r="Z106" s="152"/>
      <c r="AA106" s="152"/>
      <c r="AB106" s="152"/>
      <c r="AC106" s="152"/>
      <c r="AD106" s="152"/>
      <c r="AE106" s="152"/>
      <c r="AF106" s="152"/>
      <c r="AG106" s="152"/>
      <c r="AH106" s="152"/>
      <c r="AI106" s="152"/>
      <c r="AJ106" s="152"/>
      <c r="AK106" s="152"/>
      <c r="AL106" s="152"/>
      <c r="AM106" s="152"/>
      <c r="AN106" s="152"/>
      <c r="AO106" s="152"/>
      <c r="AP106" s="152"/>
      <c r="AQ106" s="151"/>
      <c r="AR106" s="150" t="s">
        <v>27</v>
      </c>
      <c r="AS106" s="152"/>
      <c r="AT106" s="152"/>
      <c r="AU106" s="152"/>
      <c r="AV106" s="151"/>
      <c r="AW106" s="153"/>
      <c r="AX106" s="154"/>
      <c r="BA106" s="36"/>
      <c r="BB106" s="36"/>
      <c r="BC106" s="36"/>
      <c r="BD106" s="36"/>
      <c r="BE106" s="36"/>
      <c r="BF106" s="36"/>
      <c r="BG106" s="36"/>
    </row>
    <row r="107" spans="1:59" ht="20.100000000000001" customHeight="1" x14ac:dyDescent="0.25">
      <c r="A107" s="125">
        <v>14</v>
      </c>
      <c r="B107" s="127"/>
      <c r="C107" s="125">
        <v>2</v>
      </c>
      <c r="D107" s="126"/>
      <c r="E107" s="127"/>
      <c r="F107" s="134">
        <f>F103</f>
        <v>0.46944444444444428</v>
      </c>
      <c r="G107" s="126"/>
      <c r="H107" s="126"/>
      <c r="I107" s="127"/>
      <c r="J107" s="125" t="str">
        <f>IF(ISBLANK(AU76),"",IF(BA76=3,J76,AB76))</f>
        <v/>
      </c>
      <c r="K107" s="126"/>
      <c r="L107" s="126"/>
      <c r="M107" s="126"/>
      <c r="N107" s="126"/>
      <c r="O107" s="126"/>
      <c r="P107" s="126"/>
      <c r="Q107" s="126"/>
      <c r="R107" s="126"/>
      <c r="S107" s="126"/>
      <c r="T107" s="126"/>
      <c r="U107" s="126"/>
      <c r="V107" s="126"/>
      <c r="W107" s="126"/>
      <c r="X107" s="126"/>
      <c r="Y107" s="126"/>
      <c r="Z107" s="126" t="s">
        <v>29</v>
      </c>
      <c r="AA107" s="126"/>
      <c r="AB107" s="126" t="str">
        <f>IF(ISBLANK(AU80),"",IF(BA80=3,J80,AB80))</f>
        <v/>
      </c>
      <c r="AC107" s="126"/>
      <c r="AD107" s="126"/>
      <c r="AE107" s="126"/>
      <c r="AF107" s="126"/>
      <c r="AG107" s="126"/>
      <c r="AH107" s="126"/>
      <c r="AI107" s="126"/>
      <c r="AJ107" s="126"/>
      <c r="AK107" s="126"/>
      <c r="AL107" s="126"/>
      <c r="AM107" s="126"/>
      <c r="AN107" s="126"/>
      <c r="AO107" s="126"/>
      <c r="AP107" s="126"/>
      <c r="AQ107" s="127"/>
      <c r="AR107" s="125"/>
      <c r="AS107" s="126"/>
      <c r="AT107" s="126" t="s">
        <v>29</v>
      </c>
      <c r="AU107" s="126"/>
      <c r="AV107" s="127"/>
      <c r="AW107" s="30"/>
      <c r="AX107" s="31"/>
      <c r="BA107" s="36">
        <f>IF(ISBLANK($AR107),0,IF($AR107&gt;$AU107,3,IF($AR107=$AU107,1,0)))</f>
        <v>0</v>
      </c>
      <c r="BB107" s="36"/>
      <c r="BC107" s="36">
        <f>IF(ISBLANK($AU107),0,IF($AR107&lt;$AU107,3,IF($AR107=$AU107,1,0)))</f>
        <v>0</v>
      </c>
      <c r="BD107" s="36"/>
      <c r="BE107" s="36"/>
      <c r="BF107" s="36"/>
      <c r="BG107" s="36"/>
    </row>
    <row r="108" spans="1:59" ht="15.75" thickBot="1" x14ac:dyDescent="0.3">
      <c r="A108" s="131"/>
      <c r="B108" s="132"/>
      <c r="C108" s="131"/>
      <c r="D108" s="133"/>
      <c r="E108" s="132"/>
      <c r="F108" s="131"/>
      <c r="G108" s="133"/>
      <c r="H108" s="133"/>
      <c r="I108" s="132"/>
      <c r="J108" s="128" t="s">
        <v>81</v>
      </c>
      <c r="K108" s="129"/>
      <c r="L108" s="129"/>
      <c r="M108" s="129"/>
      <c r="N108" s="129"/>
      <c r="O108" s="129"/>
      <c r="P108" s="129"/>
      <c r="Q108" s="129"/>
      <c r="R108" s="129"/>
      <c r="S108" s="129"/>
      <c r="T108" s="129"/>
      <c r="U108" s="129"/>
      <c r="V108" s="129"/>
      <c r="W108" s="129"/>
      <c r="X108" s="129"/>
      <c r="Y108" s="129"/>
      <c r="Z108" s="32"/>
      <c r="AA108" s="32"/>
      <c r="AB108" s="128" t="s">
        <v>82</v>
      </c>
      <c r="AC108" s="129"/>
      <c r="AD108" s="129"/>
      <c r="AE108" s="129"/>
      <c r="AF108" s="129"/>
      <c r="AG108" s="129"/>
      <c r="AH108" s="129"/>
      <c r="AI108" s="129"/>
      <c r="AJ108" s="129"/>
      <c r="AK108" s="129"/>
      <c r="AL108" s="129"/>
      <c r="AM108" s="129"/>
      <c r="AN108" s="129"/>
      <c r="AO108" s="129"/>
      <c r="AP108" s="129"/>
      <c r="AQ108" s="129"/>
      <c r="AR108" s="131"/>
      <c r="AS108" s="133"/>
      <c r="AT108" s="133"/>
      <c r="AU108" s="133"/>
      <c r="AV108" s="132"/>
      <c r="AW108" s="33"/>
      <c r="AX108" s="34"/>
      <c r="BA108" s="36"/>
      <c r="BB108" s="36"/>
      <c r="BC108" s="36"/>
      <c r="BD108" s="36"/>
      <c r="BE108" s="36"/>
      <c r="BF108" s="36"/>
      <c r="BG108" s="36"/>
    </row>
    <row r="109" spans="1:59" ht="5.0999999999999996" customHeight="1" thickBot="1" x14ac:dyDescent="0.3">
      <c r="BA109" s="36"/>
      <c r="BB109" s="36"/>
      <c r="BC109" s="36"/>
      <c r="BD109" s="36"/>
      <c r="BE109" s="36"/>
      <c r="BF109" s="36"/>
      <c r="BG109" s="36"/>
    </row>
    <row r="110" spans="1:59" ht="20.100000000000001" customHeight="1" thickBot="1" x14ac:dyDescent="0.3">
      <c r="A110" s="150" t="s">
        <v>43</v>
      </c>
      <c r="B110" s="151"/>
      <c r="C110" s="150" t="s">
        <v>44</v>
      </c>
      <c r="D110" s="152"/>
      <c r="E110" s="151"/>
      <c r="F110" s="150" t="s">
        <v>25</v>
      </c>
      <c r="G110" s="152"/>
      <c r="H110" s="152"/>
      <c r="I110" s="151"/>
      <c r="J110" s="150" t="s">
        <v>73</v>
      </c>
      <c r="K110" s="152"/>
      <c r="L110" s="152"/>
      <c r="M110" s="152"/>
      <c r="N110" s="152"/>
      <c r="O110" s="152"/>
      <c r="P110" s="152"/>
      <c r="Q110" s="152"/>
      <c r="R110" s="152"/>
      <c r="S110" s="152"/>
      <c r="T110" s="152"/>
      <c r="U110" s="152"/>
      <c r="V110" s="152"/>
      <c r="W110" s="152"/>
      <c r="X110" s="152"/>
      <c r="Y110" s="152"/>
      <c r="Z110" s="152"/>
      <c r="AA110" s="152"/>
      <c r="AB110" s="152"/>
      <c r="AC110" s="152"/>
      <c r="AD110" s="152"/>
      <c r="AE110" s="152"/>
      <c r="AF110" s="152"/>
      <c r="AG110" s="152"/>
      <c r="AH110" s="152"/>
      <c r="AI110" s="152"/>
      <c r="AJ110" s="152"/>
      <c r="AK110" s="152"/>
      <c r="AL110" s="152"/>
      <c r="AM110" s="152"/>
      <c r="AN110" s="152"/>
      <c r="AO110" s="152"/>
      <c r="AP110" s="152"/>
      <c r="AQ110" s="151"/>
      <c r="AR110" s="150" t="s">
        <v>27</v>
      </c>
      <c r="AS110" s="152"/>
      <c r="AT110" s="152"/>
      <c r="AU110" s="152"/>
      <c r="AV110" s="151"/>
      <c r="AW110" s="153"/>
      <c r="AX110" s="154"/>
      <c r="BA110" s="36"/>
      <c r="BB110" s="36"/>
      <c r="BC110" s="36"/>
      <c r="BD110" s="36"/>
      <c r="BE110" s="36"/>
      <c r="BF110" s="36"/>
      <c r="BG110" s="36"/>
    </row>
    <row r="111" spans="1:59" ht="20.100000000000001" customHeight="1" x14ac:dyDescent="0.25">
      <c r="A111" s="125">
        <v>15</v>
      </c>
      <c r="B111" s="127"/>
      <c r="C111" s="125">
        <v>1</v>
      </c>
      <c r="D111" s="126"/>
      <c r="E111" s="127"/>
      <c r="F111" s="134">
        <f>F103+Y48+AP48</f>
        <v>0.47708333333333314</v>
      </c>
      <c r="G111" s="126"/>
      <c r="H111" s="126"/>
      <c r="I111" s="127"/>
      <c r="J111" s="125" t="str">
        <f>IF(ISBLANK(AU84),"",IF(BA84=3,AB84,J84))</f>
        <v/>
      </c>
      <c r="K111" s="126"/>
      <c r="L111" s="126"/>
      <c r="M111" s="126"/>
      <c r="N111" s="126"/>
      <c r="O111" s="126"/>
      <c r="P111" s="126"/>
      <c r="Q111" s="126"/>
      <c r="R111" s="126"/>
      <c r="S111" s="126"/>
      <c r="T111" s="126"/>
      <c r="U111" s="126"/>
      <c r="V111" s="126"/>
      <c r="W111" s="126"/>
      <c r="X111" s="126"/>
      <c r="Y111" s="126"/>
      <c r="Z111" s="126" t="s">
        <v>29</v>
      </c>
      <c r="AA111" s="126"/>
      <c r="AB111" s="126" t="str">
        <f>IF(ISBLANK(AU88),"",IF(BA88=3,AB88,J88))</f>
        <v/>
      </c>
      <c r="AC111" s="126"/>
      <c r="AD111" s="126"/>
      <c r="AE111" s="126"/>
      <c r="AF111" s="126"/>
      <c r="AG111" s="126"/>
      <c r="AH111" s="126"/>
      <c r="AI111" s="126"/>
      <c r="AJ111" s="126"/>
      <c r="AK111" s="126"/>
      <c r="AL111" s="126"/>
      <c r="AM111" s="126"/>
      <c r="AN111" s="126"/>
      <c r="AO111" s="126"/>
      <c r="AP111" s="126"/>
      <c r="AQ111" s="127"/>
      <c r="AR111" s="125"/>
      <c r="AS111" s="126"/>
      <c r="AT111" s="126" t="s">
        <v>29</v>
      </c>
      <c r="AU111" s="126"/>
      <c r="AV111" s="127"/>
      <c r="AW111" s="30"/>
      <c r="AX111" s="31"/>
      <c r="BA111" s="36">
        <f>IF(ISBLANK($AR111),0,IF($AR111&gt;$AU111,3,IF($AR111=$AU111,1,0)))</f>
        <v>0</v>
      </c>
      <c r="BB111" s="36"/>
      <c r="BC111" s="36">
        <f>IF(ISBLANK($AU111),0,IF($AR111&lt;$AU111,3,IF($AR111=$AU111,1,0)))</f>
        <v>0</v>
      </c>
      <c r="BD111" s="36"/>
      <c r="BE111" s="36"/>
      <c r="BF111" s="36"/>
      <c r="BG111" s="36"/>
    </row>
    <row r="112" spans="1:59" ht="15.75" thickBot="1" x14ac:dyDescent="0.3">
      <c r="A112" s="131"/>
      <c r="B112" s="132"/>
      <c r="C112" s="131"/>
      <c r="D112" s="133"/>
      <c r="E112" s="132"/>
      <c r="F112" s="131"/>
      <c r="G112" s="133"/>
      <c r="H112" s="133"/>
      <c r="I112" s="132"/>
      <c r="J112" s="128" t="s">
        <v>83</v>
      </c>
      <c r="K112" s="129"/>
      <c r="L112" s="129"/>
      <c r="M112" s="129"/>
      <c r="N112" s="129"/>
      <c r="O112" s="129"/>
      <c r="P112" s="129"/>
      <c r="Q112" s="129"/>
      <c r="R112" s="129"/>
      <c r="S112" s="129"/>
      <c r="T112" s="129"/>
      <c r="U112" s="129"/>
      <c r="V112" s="129"/>
      <c r="W112" s="129"/>
      <c r="X112" s="129"/>
      <c r="Y112" s="129"/>
      <c r="Z112" s="32"/>
      <c r="AA112" s="32"/>
      <c r="AB112" s="128" t="s">
        <v>84</v>
      </c>
      <c r="AC112" s="129"/>
      <c r="AD112" s="129"/>
      <c r="AE112" s="129"/>
      <c r="AF112" s="129"/>
      <c r="AG112" s="129"/>
      <c r="AH112" s="129"/>
      <c r="AI112" s="129"/>
      <c r="AJ112" s="129"/>
      <c r="AK112" s="129"/>
      <c r="AL112" s="129"/>
      <c r="AM112" s="129"/>
      <c r="AN112" s="129"/>
      <c r="AO112" s="129"/>
      <c r="AP112" s="129"/>
      <c r="AQ112" s="129"/>
      <c r="AR112" s="131"/>
      <c r="AS112" s="133"/>
      <c r="AT112" s="133"/>
      <c r="AU112" s="133"/>
      <c r="AV112" s="132"/>
      <c r="AW112" s="33"/>
      <c r="AX112" s="34"/>
      <c r="BA112" s="36"/>
      <c r="BB112" s="36"/>
      <c r="BC112" s="36"/>
      <c r="BD112" s="36"/>
      <c r="BE112" s="36"/>
      <c r="BF112" s="36"/>
      <c r="BG112" s="36"/>
    </row>
    <row r="113" spans="1:59" ht="5.0999999999999996" customHeight="1" thickBot="1" x14ac:dyDescent="0.3">
      <c r="A113" s="29"/>
      <c r="B113" s="29"/>
      <c r="C113" s="29"/>
      <c r="D113" s="29"/>
      <c r="E113" s="29"/>
      <c r="F113" s="29"/>
      <c r="G113" s="29"/>
      <c r="H113" s="29"/>
      <c r="I113" s="29"/>
      <c r="J113" s="29"/>
      <c r="K113" s="29"/>
      <c r="L113" s="29"/>
      <c r="M113" s="29"/>
      <c r="N113" s="29"/>
      <c r="O113" s="29"/>
      <c r="P113" s="29"/>
      <c r="Q113" s="29"/>
      <c r="R113" s="29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  <c r="AF113" s="29"/>
      <c r="AG113" s="29"/>
      <c r="AH113" s="29"/>
      <c r="AI113" s="29"/>
      <c r="AJ113" s="29"/>
      <c r="AK113" s="29"/>
      <c r="AL113" s="29"/>
      <c r="AM113" s="29"/>
      <c r="AN113" s="29"/>
      <c r="AO113" s="29"/>
      <c r="AP113" s="29"/>
      <c r="AQ113" s="29"/>
      <c r="AR113" s="29"/>
      <c r="AS113" s="29"/>
      <c r="AT113" s="29"/>
      <c r="AU113" s="29"/>
      <c r="AV113" s="29"/>
      <c r="AW113" s="29"/>
      <c r="AX113" s="29"/>
      <c r="BA113" s="36"/>
      <c r="BB113" s="36"/>
      <c r="BC113" s="36"/>
      <c r="BD113" s="36"/>
      <c r="BE113" s="36"/>
      <c r="BF113" s="36"/>
      <c r="BG113" s="36"/>
    </row>
    <row r="114" spans="1:59" ht="20.100000000000001" customHeight="1" thickBot="1" x14ac:dyDescent="0.3">
      <c r="A114" s="150" t="s">
        <v>43</v>
      </c>
      <c r="B114" s="151"/>
      <c r="C114" s="150" t="s">
        <v>44</v>
      </c>
      <c r="D114" s="152"/>
      <c r="E114" s="151"/>
      <c r="F114" s="150" t="s">
        <v>25</v>
      </c>
      <c r="G114" s="152"/>
      <c r="H114" s="152"/>
      <c r="I114" s="151"/>
      <c r="J114" s="150" t="s">
        <v>74</v>
      </c>
      <c r="K114" s="152"/>
      <c r="L114" s="152"/>
      <c r="M114" s="152"/>
      <c r="N114" s="152"/>
      <c r="O114" s="152"/>
      <c r="P114" s="152"/>
      <c r="Q114" s="152"/>
      <c r="R114" s="152"/>
      <c r="S114" s="152"/>
      <c r="T114" s="152"/>
      <c r="U114" s="152"/>
      <c r="V114" s="152"/>
      <c r="W114" s="152"/>
      <c r="X114" s="152"/>
      <c r="Y114" s="152"/>
      <c r="Z114" s="152"/>
      <c r="AA114" s="152"/>
      <c r="AB114" s="152"/>
      <c r="AC114" s="152"/>
      <c r="AD114" s="152"/>
      <c r="AE114" s="152"/>
      <c r="AF114" s="152"/>
      <c r="AG114" s="152"/>
      <c r="AH114" s="152"/>
      <c r="AI114" s="152"/>
      <c r="AJ114" s="152"/>
      <c r="AK114" s="152"/>
      <c r="AL114" s="152"/>
      <c r="AM114" s="152"/>
      <c r="AN114" s="152"/>
      <c r="AO114" s="152"/>
      <c r="AP114" s="152"/>
      <c r="AQ114" s="151"/>
      <c r="AR114" s="150" t="s">
        <v>27</v>
      </c>
      <c r="AS114" s="152"/>
      <c r="AT114" s="152"/>
      <c r="AU114" s="152"/>
      <c r="AV114" s="151"/>
      <c r="AW114" s="153"/>
      <c r="AX114" s="154"/>
      <c r="BA114" s="36"/>
      <c r="BB114" s="36"/>
      <c r="BC114" s="36"/>
      <c r="BD114" s="36"/>
      <c r="BE114" s="36"/>
      <c r="BF114" s="36"/>
      <c r="BG114" s="36"/>
    </row>
    <row r="115" spans="1:59" ht="20.100000000000001" customHeight="1" x14ac:dyDescent="0.25">
      <c r="A115" s="125">
        <v>16</v>
      </c>
      <c r="B115" s="127"/>
      <c r="C115" s="125">
        <v>2</v>
      </c>
      <c r="D115" s="126"/>
      <c r="E115" s="127"/>
      <c r="F115" s="134">
        <f>F111</f>
        <v>0.47708333333333314</v>
      </c>
      <c r="G115" s="126"/>
      <c r="H115" s="126"/>
      <c r="I115" s="127"/>
      <c r="J115" s="125" t="str">
        <f>IF(ISBLANK(AU84),"",IF(BA84=3,J84,AB84))</f>
        <v/>
      </c>
      <c r="K115" s="126"/>
      <c r="L115" s="126"/>
      <c r="M115" s="126"/>
      <c r="N115" s="126"/>
      <c r="O115" s="126"/>
      <c r="P115" s="126"/>
      <c r="Q115" s="126"/>
      <c r="R115" s="126"/>
      <c r="S115" s="126"/>
      <c r="T115" s="126"/>
      <c r="U115" s="126"/>
      <c r="V115" s="126"/>
      <c r="W115" s="126"/>
      <c r="X115" s="126"/>
      <c r="Y115" s="126"/>
      <c r="Z115" s="126" t="s">
        <v>29</v>
      </c>
      <c r="AA115" s="126"/>
      <c r="AB115" s="126" t="str">
        <f>IF(ISBLANK(AU88),"",IF(BA88=3,J88,AB88))</f>
        <v/>
      </c>
      <c r="AC115" s="126"/>
      <c r="AD115" s="126"/>
      <c r="AE115" s="126"/>
      <c r="AF115" s="126"/>
      <c r="AG115" s="126"/>
      <c r="AH115" s="126"/>
      <c r="AI115" s="126"/>
      <c r="AJ115" s="126"/>
      <c r="AK115" s="126"/>
      <c r="AL115" s="126"/>
      <c r="AM115" s="126"/>
      <c r="AN115" s="126"/>
      <c r="AO115" s="126"/>
      <c r="AP115" s="126"/>
      <c r="AQ115" s="127"/>
      <c r="AR115" s="125"/>
      <c r="AS115" s="126"/>
      <c r="AT115" s="126" t="s">
        <v>29</v>
      </c>
      <c r="AU115" s="126"/>
      <c r="AV115" s="127"/>
      <c r="AW115" s="30"/>
      <c r="AX115" s="31"/>
      <c r="BA115" s="36">
        <f>IF(ISBLANK($AR115),0,IF($AR115&gt;$AU115,3,IF($AR115=$AU115,1,0)))</f>
        <v>0</v>
      </c>
      <c r="BB115" s="36"/>
      <c r="BC115" s="36">
        <f>IF(ISBLANK($AU115),0,IF($AR115&lt;$AU115,3,IF($AR115=$AU115,1,0)))</f>
        <v>0</v>
      </c>
      <c r="BD115" s="36"/>
      <c r="BE115" s="36"/>
      <c r="BF115" s="36"/>
      <c r="BG115" s="36"/>
    </row>
    <row r="116" spans="1:59" ht="15.75" thickBot="1" x14ac:dyDescent="0.3">
      <c r="A116" s="131"/>
      <c r="B116" s="132"/>
      <c r="C116" s="131"/>
      <c r="D116" s="133"/>
      <c r="E116" s="132"/>
      <c r="F116" s="131"/>
      <c r="G116" s="133"/>
      <c r="H116" s="133"/>
      <c r="I116" s="132"/>
      <c r="J116" s="128" t="s">
        <v>85</v>
      </c>
      <c r="K116" s="129"/>
      <c r="L116" s="129"/>
      <c r="M116" s="129"/>
      <c r="N116" s="129"/>
      <c r="O116" s="129"/>
      <c r="P116" s="129"/>
      <c r="Q116" s="129"/>
      <c r="R116" s="129"/>
      <c r="S116" s="129"/>
      <c r="T116" s="129"/>
      <c r="U116" s="129"/>
      <c r="V116" s="129"/>
      <c r="W116" s="129"/>
      <c r="X116" s="129"/>
      <c r="Y116" s="129"/>
      <c r="Z116" s="32"/>
      <c r="AA116" s="32"/>
      <c r="AB116" s="128" t="s">
        <v>86</v>
      </c>
      <c r="AC116" s="129"/>
      <c r="AD116" s="129"/>
      <c r="AE116" s="129"/>
      <c r="AF116" s="129"/>
      <c r="AG116" s="129"/>
      <c r="AH116" s="129"/>
      <c r="AI116" s="129"/>
      <c r="AJ116" s="129"/>
      <c r="AK116" s="129"/>
      <c r="AL116" s="129"/>
      <c r="AM116" s="129"/>
      <c r="AN116" s="129"/>
      <c r="AO116" s="129"/>
      <c r="AP116" s="129"/>
      <c r="AQ116" s="129"/>
      <c r="AR116" s="131"/>
      <c r="AS116" s="133"/>
      <c r="AT116" s="133"/>
      <c r="AU116" s="133"/>
      <c r="AV116" s="132"/>
      <c r="AW116" s="33"/>
      <c r="AX116" s="34"/>
      <c r="BA116" s="36"/>
      <c r="BB116" s="36"/>
      <c r="BC116" s="36"/>
      <c r="BD116" s="36"/>
      <c r="BE116" s="36"/>
      <c r="BF116" s="36"/>
      <c r="BG116" s="36"/>
    </row>
    <row r="118" spans="1:59" ht="15.75" thickBot="1" x14ac:dyDescent="0.3">
      <c r="A118" s="19" t="s">
        <v>87</v>
      </c>
    </row>
    <row r="119" spans="1:59" ht="20.100000000000001" customHeight="1" x14ac:dyDescent="0.25">
      <c r="E119" s="155" t="s">
        <v>88</v>
      </c>
      <c r="F119" s="156"/>
      <c r="G119" s="156"/>
      <c r="H119" s="156" t="str">
        <f>IF(ISBLANK(AU115),"",IF(BA115=3,J115,AB115))</f>
        <v/>
      </c>
      <c r="I119" s="156"/>
      <c r="J119" s="156"/>
      <c r="K119" s="156"/>
      <c r="L119" s="156"/>
      <c r="M119" s="156"/>
      <c r="N119" s="156"/>
      <c r="O119" s="156"/>
      <c r="P119" s="156"/>
      <c r="Q119" s="156"/>
      <c r="R119" s="156"/>
      <c r="S119" s="156"/>
      <c r="T119" s="156"/>
      <c r="U119" s="156"/>
      <c r="V119" s="156"/>
      <c r="W119" s="156"/>
      <c r="X119" s="156"/>
      <c r="Y119" s="156"/>
      <c r="Z119" s="156"/>
      <c r="AA119" s="156"/>
      <c r="AB119" s="156"/>
      <c r="AC119" s="156"/>
      <c r="AD119" s="156"/>
      <c r="AE119" s="156"/>
      <c r="AF119" s="156"/>
      <c r="AG119" s="156"/>
      <c r="AH119" s="156"/>
      <c r="AI119" s="156"/>
      <c r="AJ119" s="156"/>
      <c r="AK119" s="156"/>
      <c r="AL119" s="156"/>
      <c r="AM119" s="156"/>
      <c r="AN119" s="156"/>
      <c r="AO119" s="156"/>
      <c r="AP119" s="156"/>
      <c r="AQ119" s="156"/>
      <c r="AR119" s="156"/>
      <c r="AS119" s="157"/>
    </row>
    <row r="120" spans="1:59" ht="20.100000000000001" customHeight="1" x14ac:dyDescent="0.25">
      <c r="E120" s="158" t="s">
        <v>89</v>
      </c>
      <c r="F120" s="159"/>
      <c r="G120" s="159"/>
      <c r="H120" s="159" t="str">
        <f>IF(ISBLANK(AU115),"",IF(BA115=3,AB115,J115))</f>
        <v/>
      </c>
      <c r="I120" s="159"/>
      <c r="J120" s="159"/>
      <c r="K120" s="159"/>
      <c r="L120" s="159"/>
      <c r="M120" s="159"/>
      <c r="N120" s="159"/>
      <c r="O120" s="159"/>
      <c r="P120" s="159"/>
      <c r="Q120" s="159"/>
      <c r="R120" s="159"/>
      <c r="S120" s="159"/>
      <c r="T120" s="159"/>
      <c r="U120" s="159"/>
      <c r="V120" s="159"/>
      <c r="W120" s="159"/>
      <c r="X120" s="159"/>
      <c r="Y120" s="159"/>
      <c r="Z120" s="159"/>
      <c r="AA120" s="159"/>
      <c r="AB120" s="159"/>
      <c r="AC120" s="159"/>
      <c r="AD120" s="159"/>
      <c r="AE120" s="159"/>
      <c r="AF120" s="159"/>
      <c r="AG120" s="159"/>
      <c r="AH120" s="159"/>
      <c r="AI120" s="159"/>
      <c r="AJ120" s="159"/>
      <c r="AK120" s="159"/>
      <c r="AL120" s="159"/>
      <c r="AM120" s="159"/>
      <c r="AN120" s="159"/>
      <c r="AO120" s="159"/>
      <c r="AP120" s="159"/>
      <c r="AQ120" s="159"/>
      <c r="AR120" s="159"/>
      <c r="AS120" s="160"/>
    </row>
    <row r="121" spans="1:59" ht="20.100000000000001" customHeight="1" x14ac:dyDescent="0.25">
      <c r="E121" s="158" t="s">
        <v>90</v>
      </c>
      <c r="F121" s="159"/>
      <c r="G121" s="159"/>
      <c r="H121" s="159" t="str">
        <f>IF(ISBLANK(AU111),"",IF(BA111=3,J111,AB111))</f>
        <v/>
      </c>
      <c r="I121" s="159"/>
      <c r="J121" s="159"/>
      <c r="K121" s="159"/>
      <c r="L121" s="159"/>
      <c r="M121" s="159"/>
      <c r="N121" s="159"/>
      <c r="O121" s="159"/>
      <c r="P121" s="159"/>
      <c r="Q121" s="159"/>
      <c r="R121" s="159"/>
      <c r="S121" s="159"/>
      <c r="T121" s="159"/>
      <c r="U121" s="159"/>
      <c r="V121" s="159"/>
      <c r="W121" s="159"/>
      <c r="X121" s="159"/>
      <c r="Y121" s="159"/>
      <c r="Z121" s="159"/>
      <c r="AA121" s="159"/>
      <c r="AB121" s="159"/>
      <c r="AC121" s="159"/>
      <c r="AD121" s="159"/>
      <c r="AE121" s="159"/>
      <c r="AF121" s="159"/>
      <c r="AG121" s="159"/>
      <c r="AH121" s="159"/>
      <c r="AI121" s="159"/>
      <c r="AJ121" s="159"/>
      <c r="AK121" s="159"/>
      <c r="AL121" s="159"/>
      <c r="AM121" s="159"/>
      <c r="AN121" s="159"/>
      <c r="AO121" s="159"/>
      <c r="AP121" s="159"/>
      <c r="AQ121" s="159"/>
      <c r="AR121" s="159"/>
      <c r="AS121" s="160"/>
    </row>
    <row r="122" spans="1:59" ht="20.100000000000001" customHeight="1" x14ac:dyDescent="0.25">
      <c r="E122" s="158" t="s">
        <v>91</v>
      </c>
      <c r="F122" s="159"/>
      <c r="G122" s="159"/>
      <c r="H122" s="159" t="str">
        <f>IF(ISBLANK(AU111),"",IF(BA111=3,AB111,J111))</f>
        <v/>
      </c>
      <c r="I122" s="159"/>
      <c r="J122" s="159"/>
      <c r="K122" s="159"/>
      <c r="L122" s="159"/>
      <c r="M122" s="159"/>
      <c r="N122" s="159"/>
      <c r="O122" s="159"/>
      <c r="P122" s="159"/>
      <c r="Q122" s="159"/>
      <c r="R122" s="159"/>
      <c r="S122" s="159"/>
      <c r="T122" s="159"/>
      <c r="U122" s="159"/>
      <c r="V122" s="159"/>
      <c r="W122" s="159"/>
      <c r="X122" s="159"/>
      <c r="Y122" s="159"/>
      <c r="Z122" s="159"/>
      <c r="AA122" s="159"/>
      <c r="AB122" s="159"/>
      <c r="AC122" s="159"/>
      <c r="AD122" s="159"/>
      <c r="AE122" s="159"/>
      <c r="AF122" s="159"/>
      <c r="AG122" s="159"/>
      <c r="AH122" s="159"/>
      <c r="AI122" s="159"/>
      <c r="AJ122" s="159"/>
      <c r="AK122" s="159"/>
      <c r="AL122" s="159"/>
      <c r="AM122" s="159"/>
      <c r="AN122" s="159"/>
      <c r="AO122" s="159"/>
      <c r="AP122" s="159"/>
      <c r="AQ122" s="159"/>
      <c r="AR122" s="159"/>
      <c r="AS122" s="160"/>
    </row>
    <row r="123" spans="1:59" ht="20.100000000000001" customHeight="1" x14ac:dyDescent="0.25">
      <c r="E123" s="158" t="s">
        <v>92</v>
      </c>
      <c r="F123" s="159"/>
      <c r="G123" s="159"/>
      <c r="H123" s="159" t="str">
        <f>IF(ISBLANK(AU107),"",IF(BA107=3,J107,AB107))</f>
        <v/>
      </c>
      <c r="I123" s="159"/>
      <c r="J123" s="159"/>
      <c r="K123" s="159"/>
      <c r="L123" s="159"/>
      <c r="M123" s="159"/>
      <c r="N123" s="159"/>
      <c r="O123" s="159"/>
      <c r="P123" s="159"/>
      <c r="Q123" s="159"/>
      <c r="R123" s="159"/>
      <c r="S123" s="159"/>
      <c r="T123" s="159"/>
      <c r="U123" s="159"/>
      <c r="V123" s="159"/>
      <c r="W123" s="159"/>
      <c r="X123" s="159"/>
      <c r="Y123" s="159"/>
      <c r="Z123" s="159"/>
      <c r="AA123" s="159"/>
      <c r="AB123" s="159"/>
      <c r="AC123" s="159"/>
      <c r="AD123" s="159"/>
      <c r="AE123" s="159"/>
      <c r="AF123" s="159"/>
      <c r="AG123" s="159"/>
      <c r="AH123" s="159"/>
      <c r="AI123" s="159"/>
      <c r="AJ123" s="159"/>
      <c r="AK123" s="159"/>
      <c r="AL123" s="159"/>
      <c r="AM123" s="159"/>
      <c r="AN123" s="159"/>
      <c r="AO123" s="159"/>
      <c r="AP123" s="159"/>
      <c r="AQ123" s="159"/>
      <c r="AR123" s="159"/>
      <c r="AS123" s="160"/>
    </row>
    <row r="124" spans="1:59" ht="20.100000000000001" customHeight="1" x14ac:dyDescent="0.25">
      <c r="E124" s="158" t="s">
        <v>93</v>
      </c>
      <c r="F124" s="159"/>
      <c r="G124" s="159"/>
      <c r="H124" s="159" t="str">
        <f>IF(ISBLANK(AU107),"",IF(BA107=3,AB107,J107))</f>
        <v/>
      </c>
      <c r="I124" s="159"/>
      <c r="J124" s="159"/>
      <c r="K124" s="159"/>
      <c r="L124" s="159"/>
      <c r="M124" s="159"/>
      <c r="N124" s="159"/>
      <c r="O124" s="159"/>
      <c r="P124" s="159"/>
      <c r="Q124" s="159"/>
      <c r="R124" s="159"/>
      <c r="S124" s="159"/>
      <c r="T124" s="159"/>
      <c r="U124" s="159"/>
      <c r="V124" s="159"/>
      <c r="W124" s="159"/>
      <c r="X124" s="159"/>
      <c r="Y124" s="159"/>
      <c r="Z124" s="159"/>
      <c r="AA124" s="159"/>
      <c r="AB124" s="159"/>
      <c r="AC124" s="159"/>
      <c r="AD124" s="159"/>
      <c r="AE124" s="159"/>
      <c r="AF124" s="159"/>
      <c r="AG124" s="159"/>
      <c r="AH124" s="159"/>
      <c r="AI124" s="159"/>
      <c r="AJ124" s="159"/>
      <c r="AK124" s="159"/>
      <c r="AL124" s="159"/>
      <c r="AM124" s="159"/>
      <c r="AN124" s="159"/>
      <c r="AO124" s="159"/>
      <c r="AP124" s="159"/>
      <c r="AQ124" s="159"/>
      <c r="AR124" s="159"/>
      <c r="AS124" s="160"/>
    </row>
    <row r="125" spans="1:59" ht="20.100000000000001" customHeight="1" x14ac:dyDescent="0.25">
      <c r="E125" s="158" t="s">
        <v>94</v>
      </c>
      <c r="F125" s="159"/>
      <c r="G125" s="159"/>
      <c r="H125" s="159" t="str">
        <f>IF(ISBLANK(AU103),"",IF(BA103=3,J103,AB103))</f>
        <v/>
      </c>
      <c r="I125" s="159"/>
      <c r="J125" s="159"/>
      <c r="K125" s="159"/>
      <c r="L125" s="159"/>
      <c r="M125" s="159"/>
      <c r="N125" s="159"/>
      <c r="O125" s="159"/>
      <c r="P125" s="159"/>
      <c r="Q125" s="159"/>
      <c r="R125" s="159"/>
      <c r="S125" s="159"/>
      <c r="T125" s="159"/>
      <c r="U125" s="159"/>
      <c r="V125" s="159"/>
      <c r="W125" s="159"/>
      <c r="X125" s="159"/>
      <c r="Y125" s="159"/>
      <c r="Z125" s="159"/>
      <c r="AA125" s="159"/>
      <c r="AB125" s="159"/>
      <c r="AC125" s="159"/>
      <c r="AD125" s="159"/>
      <c r="AE125" s="159"/>
      <c r="AF125" s="159"/>
      <c r="AG125" s="159"/>
      <c r="AH125" s="159"/>
      <c r="AI125" s="159"/>
      <c r="AJ125" s="159"/>
      <c r="AK125" s="159"/>
      <c r="AL125" s="159"/>
      <c r="AM125" s="159"/>
      <c r="AN125" s="159"/>
      <c r="AO125" s="159"/>
      <c r="AP125" s="159"/>
      <c r="AQ125" s="159"/>
      <c r="AR125" s="159"/>
      <c r="AS125" s="160"/>
    </row>
    <row r="126" spans="1:59" ht="20.100000000000001" customHeight="1" x14ac:dyDescent="0.25">
      <c r="E126" s="158" t="s">
        <v>95</v>
      </c>
      <c r="F126" s="159"/>
      <c r="G126" s="159"/>
      <c r="H126" s="159" t="str">
        <f>IF(ISBLANK(AU103),"",IF(BA103=3,AB103,J103))</f>
        <v/>
      </c>
      <c r="I126" s="159"/>
      <c r="J126" s="159"/>
      <c r="K126" s="159"/>
      <c r="L126" s="159"/>
      <c r="M126" s="159"/>
      <c r="N126" s="159"/>
      <c r="O126" s="159"/>
      <c r="P126" s="159"/>
      <c r="Q126" s="159"/>
      <c r="R126" s="159"/>
      <c r="S126" s="159"/>
      <c r="T126" s="159"/>
      <c r="U126" s="159"/>
      <c r="V126" s="159"/>
      <c r="W126" s="159"/>
      <c r="X126" s="159"/>
      <c r="Y126" s="159"/>
      <c r="Z126" s="159"/>
      <c r="AA126" s="159"/>
      <c r="AB126" s="159"/>
      <c r="AC126" s="159"/>
      <c r="AD126" s="159"/>
      <c r="AE126" s="159"/>
      <c r="AF126" s="159"/>
      <c r="AG126" s="159"/>
      <c r="AH126" s="159"/>
      <c r="AI126" s="159"/>
      <c r="AJ126" s="159"/>
      <c r="AK126" s="159"/>
      <c r="AL126" s="159"/>
      <c r="AM126" s="159"/>
      <c r="AN126" s="159"/>
      <c r="AO126" s="159"/>
      <c r="AP126" s="159"/>
      <c r="AQ126" s="159"/>
      <c r="AR126" s="159"/>
      <c r="AS126" s="160"/>
    </row>
    <row r="127" spans="1:59" ht="20.100000000000001" customHeight="1" x14ac:dyDescent="0.25">
      <c r="E127" s="158" t="s">
        <v>96</v>
      </c>
      <c r="F127" s="159"/>
      <c r="G127" s="159"/>
      <c r="H127" s="159" t="str">
        <f>IF(ISBLANK(AU99),"",IF(BA99=3,J99,AB99))</f>
        <v/>
      </c>
      <c r="I127" s="159"/>
      <c r="J127" s="159"/>
      <c r="K127" s="159"/>
      <c r="L127" s="159"/>
      <c r="M127" s="159"/>
      <c r="N127" s="159"/>
      <c r="O127" s="159"/>
      <c r="P127" s="159"/>
      <c r="Q127" s="159"/>
      <c r="R127" s="159"/>
      <c r="S127" s="159"/>
      <c r="T127" s="159"/>
      <c r="U127" s="159"/>
      <c r="V127" s="159"/>
      <c r="W127" s="159"/>
      <c r="X127" s="159"/>
      <c r="Y127" s="159"/>
      <c r="Z127" s="159"/>
      <c r="AA127" s="159"/>
      <c r="AB127" s="159"/>
      <c r="AC127" s="159"/>
      <c r="AD127" s="159"/>
      <c r="AE127" s="159"/>
      <c r="AF127" s="159"/>
      <c r="AG127" s="159"/>
      <c r="AH127" s="159"/>
      <c r="AI127" s="159"/>
      <c r="AJ127" s="159"/>
      <c r="AK127" s="159"/>
      <c r="AL127" s="159"/>
      <c r="AM127" s="159"/>
      <c r="AN127" s="159"/>
      <c r="AO127" s="159"/>
      <c r="AP127" s="159"/>
      <c r="AQ127" s="159"/>
      <c r="AR127" s="159"/>
      <c r="AS127" s="160"/>
    </row>
    <row r="128" spans="1:59" ht="20.100000000000001" customHeight="1" x14ac:dyDescent="0.25">
      <c r="E128" s="158" t="s">
        <v>97</v>
      </c>
      <c r="F128" s="159"/>
      <c r="G128" s="159"/>
      <c r="H128" s="159" t="str">
        <f>IF(ISBLANK(AU99),"",IF(BA99=3,AB99,J99))</f>
        <v/>
      </c>
      <c r="I128" s="159"/>
      <c r="J128" s="159"/>
      <c r="K128" s="159"/>
      <c r="L128" s="159"/>
      <c r="M128" s="159"/>
      <c r="N128" s="159"/>
      <c r="O128" s="159"/>
      <c r="P128" s="159"/>
      <c r="Q128" s="159"/>
      <c r="R128" s="159"/>
      <c r="S128" s="159"/>
      <c r="T128" s="159"/>
      <c r="U128" s="159"/>
      <c r="V128" s="159"/>
      <c r="W128" s="159"/>
      <c r="X128" s="159"/>
      <c r="Y128" s="159"/>
      <c r="Z128" s="159"/>
      <c r="AA128" s="159"/>
      <c r="AB128" s="159"/>
      <c r="AC128" s="159"/>
      <c r="AD128" s="159"/>
      <c r="AE128" s="159"/>
      <c r="AF128" s="159"/>
      <c r="AG128" s="159"/>
      <c r="AH128" s="159"/>
      <c r="AI128" s="159"/>
      <c r="AJ128" s="159"/>
      <c r="AK128" s="159"/>
      <c r="AL128" s="159"/>
      <c r="AM128" s="159"/>
      <c r="AN128" s="159"/>
      <c r="AO128" s="159"/>
      <c r="AP128" s="159"/>
      <c r="AQ128" s="159"/>
      <c r="AR128" s="159"/>
      <c r="AS128" s="160"/>
    </row>
    <row r="129" spans="5:45" ht="20.100000000000001" customHeight="1" x14ac:dyDescent="0.25">
      <c r="E129" s="158" t="s">
        <v>98</v>
      </c>
      <c r="F129" s="159"/>
      <c r="G129" s="159"/>
      <c r="H129" s="159" t="str">
        <f>IF(ISBLANK(AU95),"",IF(BA95=3,J95,AB95))</f>
        <v/>
      </c>
      <c r="I129" s="159"/>
      <c r="J129" s="159"/>
      <c r="K129" s="159"/>
      <c r="L129" s="159"/>
      <c r="M129" s="159"/>
      <c r="N129" s="159"/>
      <c r="O129" s="159"/>
      <c r="P129" s="159"/>
      <c r="Q129" s="159"/>
      <c r="R129" s="159"/>
      <c r="S129" s="159"/>
      <c r="T129" s="159"/>
      <c r="U129" s="159"/>
      <c r="V129" s="159"/>
      <c r="W129" s="159"/>
      <c r="X129" s="159"/>
      <c r="Y129" s="159"/>
      <c r="Z129" s="159"/>
      <c r="AA129" s="159"/>
      <c r="AB129" s="159"/>
      <c r="AC129" s="159"/>
      <c r="AD129" s="159"/>
      <c r="AE129" s="159"/>
      <c r="AF129" s="159"/>
      <c r="AG129" s="159"/>
      <c r="AH129" s="159"/>
      <c r="AI129" s="159"/>
      <c r="AJ129" s="159"/>
      <c r="AK129" s="159"/>
      <c r="AL129" s="159"/>
      <c r="AM129" s="159"/>
      <c r="AN129" s="159"/>
      <c r="AO129" s="159"/>
      <c r="AP129" s="159"/>
      <c r="AQ129" s="159"/>
      <c r="AR129" s="159"/>
      <c r="AS129" s="160"/>
    </row>
    <row r="130" spans="5:45" ht="20.100000000000001" customHeight="1" thickBot="1" x14ac:dyDescent="0.3">
      <c r="E130" s="161" t="s">
        <v>99</v>
      </c>
      <c r="F130" s="162"/>
      <c r="G130" s="162"/>
      <c r="H130" s="162" t="str">
        <f>IF(ISBLANK(AU95),"",IF(BA95=3,AB95,J95))</f>
        <v/>
      </c>
      <c r="I130" s="162"/>
      <c r="J130" s="162"/>
      <c r="K130" s="162"/>
      <c r="L130" s="162"/>
      <c r="M130" s="162"/>
      <c r="N130" s="162"/>
      <c r="O130" s="162"/>
      <c r="P130" s="162"/>
      <c r="Q130" s="162"/>
      <c r="R130" s="162"/>
      <c r="S130" s="162"/>
      <c r="T130" s="162"/>
      <c r="U130" s="162"/>
      <c r="V130" s="162"/>
      <c r="W130" s="162"/>
      <c r="X130" s="162"/>
      <c r="Y130" s="162"/>
      <c r="Z130" s="162"/>
      <c r="AA130" s="162"/>
      <c r="AB130" s="162"/>
      <c r="AC130" s="162"/>
      <c r="AD130" s="162"/>
      <c r="AE130" s="162"/>
      <c r="AF130" s="162"/>
      <c r="AG130" s="162"/>
      <c r="AH130" s="162"/>
      <c r="AI130" s="162"/>
      <c r="AJ130" s="162"/>
      <c r="AK130" s="162"/>
      <c r="AL130" s="162"/>
      <c r="AM130" s="162"/>
      <c r="AN130" s="162"/>
      <c r="AO130" s="162"/>
      <c r="AP130" s="162"/>
      <c r="AQ130" s="162"/>
      <c r="AR130" s="162"/>
      <c r="AS130" s="163"/>
    </row>
    <row r="133" spans="5:45" ht="5.0999999999999996" customHeight="1" x14ac:dyDescent="0.25"/>
  </sheetData>
  <mergeCells count="521">
    <mergeCell ref="E129:G129"/>
    <mergeCell ref="H129:AS129"/>
    <mergeCell ref="E130:G130"/>
    <mergeCell ref="H130:AS130"/>
    <mergeCell ref="E124:G124"/>
    <mergeCell ref="H124:AS124"/>
    <mergeCell ref="E125:G125"/>
    <mergeCell ref="H125:AS125"/>
    <mergeCell ref="E126:G126"/>
    <mergeCell ref="H126:AS126"/>
    <mergeCell ref="E127:G127"/>
    <mergeCell ref="H127:AS127"/>
    <mergeCell ref="E128:G128"/>
    <mergeCell ref="H128:AS128"/>
    <mergeCell ref="E119:G119"/>
    <mergeCell ref="H119:AS119"/>
    <mergeCell ref="E120:G120"/>
    <mergeCell ref="H120:AS120"/>
    <mergeCell ref="E121:G121"/>
    <mergeCell ref="H121:AS121"/>
    <mergeCell ref="E122:G122"/>
    <mergeCell ref="H122:AS122"/>
    <mergeCell ref="E123:G123"/>
    <mergeCell ref="H123:AS123"/>
    <mergeCell ref="A114:B114"/>
    <mergeCell ref="C114:E114"/>
    <mergeCell ref="F114:I114"/>
    <mergeCell ref="J114:AQ114"/>
    <mergeCell ref="AR114:AV114"/>
    <mergeCell ref="AW114:AX114"/>
    <mergeCell ref="A115:B116"/>
    <mergeCell ref="C115:E116"/>
    <mergeCell ref="F115:I116"/>
    <mergeCell ref="J115:Y115"/>
    <mergeCell ref="Z115:AA115"/>
    <mergeCell ref="AB115:AQ115"/>
    <mergeCell ref="AR115:AS116"/>
    <mergeCell ref="AT115:AT116"/>
    <mergeCell ref="AU115:AV116"/>
    <mergeCell ref="J116:Y116"/>
    <mergeCell ref="AB116:AQ116"/>
    <mergeCell ref="A110:B110"/>
    <mergeCell ref="C110:E110"/>
    <mergeCell ref="F110:I110"/>
    <mergeCell ref="J110:AQ110"/>
    <mergeCell ref="AR110:AV110"/>
    <mergeCell ref="AW110:AX110"/>
    <mergeCell ref="A111:B112"/>
    <mergeCell ref="C111:E112"/>
    <mergeCell ref="F111:I112"/>
    <mergeCell ref="J111:Y111"/>
    <mergeCell ref="Z111:AA111"/>
    <mergeCell ref="AB111:AQ111"/>
    <mergeCell ref="AR111:AS112"/>
    <mergeCell ref="AT111:AT112"/>
    <mergeCell ref="AU111:AV112"/>
    <mergeCell ref="J112:Y112"/>
    <mergeCell ref="AB112:AQ112"/>
    <mergeCell ref="A106:B106"/>
    <mergeCell ref="C106:E106"/>
    <mergeCell ref="F106:I106"/>
    <mergeCell ref="J106:AQ106"/>
    <mergeCell ref="AR106:AV106"/>
    <mergeCell ref="AW106:AX106"/>
    <mergeCell ref="A107:B108"/>
    <mergeCell ref="C107:E108"/>
    <mergeCell ref="F107:I108"/>
    <mergeCell ref="J107:Y107"/>
    <mergeCell ref="Z107:AA107"/>
    <mergeCell ref="AB107:AQ107"/>
    <mergeCell ref="AR107:AS108"/>
    <mergeCell ref="AT107:AT108"/>
    <mergeCell ref="AU107:AV108"/>
    <mergeCell ref="J108:Y108"/>
    <mergeCell ref="AB108:AQ108"/>
    <mergeCell ref="A102:B102"/>
    <mergeCell ref="C102:E102"/>
    <mergeCell ref="F102:I102"/>
    <mergeCell ref="J102:AQ102"/>
    <mergeCell ref="AR102:AV102"/>
    <mergeCell ref="AW102:AX102"/>
    <mergeCell ref="A103:B104"/>
    <mergeCell ref="C103:E104"/>
    <mergeCell ref="F103:I104"/>
    <mergeCell ref="J103:Y103"/>
    <mergeCell ref="Z103:AA103"/>
    <mergeCell ref="AB103:AQ103"/>
    <mergeCell ref="AR103:AS104"/>
    <mergeCell ref="AT103:AT104"/>
    <mergeCell ref="AU103:AV104"/>
    <mergeCell ref="J104:Y104"/>
    <mergeCell ref="AB104:AQ104"/>
    <mergeCell ref="A98:B98"/>
    <mergeCell ref="C98:E98"/>
    <mergeCell ref="F98:I98"/>
    <mergeCell ref="J98:AQ98"/>
    <mergeCell ref="AR98:AV98"/>
    <mergeCell ref="AW98:AX98"/>
    <mergeCell ref="A99:B100"/>
    <mergeCell ref="C99:E100"/>
    <mergeCell ref="F99:I100"/>
    <mergeCell ref="J99:Y99"/>
    <mergeCell ref="Z99:AA99"/>
    <mergeCell ref="AB99:AQ99"/>
    <mergeCell ref="AR99:AS100"/>
    <mergeCell ref="AT99:AT100"/>
    <mergeCell ref="AU99:AV100"/>
    <mergeCell ref="J100:Y100"/>
    <mergeCell ref="AB100:AQ100"/>
    <mergeCell ref="A94:B94"/>
    <mergeCell ref="C94:E94"/>
    <mergeCell ref="F94:I94"/>
    <mergeCell ref="J94:AQ94"/>
    <mergeCell ref="AR94:AV94"/>
    <mergeCell ref="AW94:AX94"/>
    <mergeCell ref="A95:B96"/>
    <mergeCell ref="C95:E96"/>
    <mergeCell ref="F95:I96"/>
    <mergeCell ref="J95:Y95"/>
    <mergeCell ref="Z95:AA95"/>
    <mergeCell ref="AB95:AQ95"/>
    <mergeCell ref="AR95:AS96"/>
    <mergeCell ref="AT95:AT96"/>
    <mergeCell ref="AU95:AV96"/>
    <mergeCell ref="J96:Y96"/>
    <mergeCell ref="AB96:AQ96"/>
    <mergeCell ref="A87:B87"/>
    <mergeCell ref="C87:E87"/>
    <mergeCell ref="F87:I87"/>
    <mergeCell ref="J87:AQ87"/>
    <mergeCell ref="AR87:AV87"/>
    <mergeCell ref="AW87:AX87"/>
    <mergeCell ref="A88:B89"/>
    <mergeCell ref="C88:E89"/>
    <mergeCell ref="F88:I89"/>
    <mergeCell ref="J88:Y88"/>
    <mergeCell ref="Z88:AA88"/>
    <mergeCell ref="AB88:AQ88"/>
    <mergeCell ref="AR88:AS89"/>
    <mergeCell ref="AT88:AT89"/>
    <mergeCell ref="AU88:AV89"/>
    <mergeCell ref="J89:Y89"/>
    <mergeCell ref="AB89:AQ89"/>
    <mergeCell ref="F83:I83"/>
    <mergeCell ref="J83:AQ83"/>
    <mergeCell ref="AR83:AV83"/>
    <mergeCell ref="AW83:AX83"/>
    <mergeCell ref="A84:B85"/>
    <mergeCell ref="C84:E85"/>
    <mergeCell ref="F84:I85"/>
    <mergeCell ref="J84:Y84"/>
    <mergeCell ref="Z84:AA84"/>
    <mergeCell ref="AB84:AQ84"/>
    <mergeCell ref="AR84:AS85"/>
    <mergeCell ref="AT84:AT85"/>
    <mergeCell ref="AU84:AV85"/>
    <mergeCell ref="J85:Y85"/>
    <mergeCell ref="AB85:AQ85"/>
    <mergeCell ref="A83:B83"/>
    <mergeCell ref="C83:E83"/>
    <mergeCell ref="F79:I79"/>
    <mergeCell ref="J79:AQ79"/>
    <mergeCell ref="AR79:AV79"/>
    <mergeCell ref="AW79:AX79"/>
    <mergeCell ref="A80:B81"/>
    <mergeCell ref="C80:E81"/>
    <mergeCell ref="F80:I81"/>
    <mergeCell ref="J80:Y80"/>
    <mergeCell ref="Z80:AA80"/>
    <mergeCell ref="AB80:AQ80"/>
    <mergeCell ref="AR80:AS81"/>
    <mergeCell ref="AT80:AT81"/>
    <mergeCell ref="AU80:AV81"/>
    <mergeCell ref="J81:Y81"/>
    <mergeCell ref="AB81:AQ81"/>
    <mergeCell ref="A79:B79"/>
    <mergeCell ref="C79:E79"/>
    <mergeCell ref="F75:I75"/>
    <mergeCell ref="J75:AQ75"/>
    <mergeCell ref="AR75:AV75"/>
    <mergeCell ref="AW75:AX75"/>
    <mergeCell ref="A76:B77"/>
    <mergeCell ref="C76:E77"/>
    <mergeCell ref="F76:I77"/>
    <mergeCell ref="J76:Y76"/>
    <mergeCell ref="Z76:AA76"/>
    <mergeCell ref="AB76:AQ76"/>
    <mergeCell ref="AR76:AS77"/>
    <mergeCell ref="AT76:AT77"/>
    <mergeCell ref="AU76:AV77"/>
    <mergeCell ref="J77:Y77"/>
    <mergeCell ref="AB77:AQ77"/>
    <mergeCell ref="A75:B75"/>
    <mergeCell ref="C75:E75"/>
    <mergeCell ref="F71:I71"/>
    <mergeCell ref="J71:AQ71"/>
    <mergeCell ref="AR71:AV71"/>
    <mergeCell ref="AW71:AX71"/>
    <mergeCell ref="A72:B73"/>
    <mergeCell ref="C72:E73"/>
    <mergeCell ref="F72:I73"/>
    <mergeCell ref="J72:Y72"/>
    <mergeCell ref="Z72:AA72"/>
    <mergeCell ref="AB72:AQ72"/>
    <mergeCell ref="AR72:AS73"/>
    <mergeCell ref="AT72:AT73"/>
    <mergeCell ref="AU72:AV73"/>
    <mergeCell ref="J73:Y73"/>
    <mergeCell ref="AB73:AQ73"/>
    <mergeCell ref="A71:B71"/>
    <mergeCell ref="C71:E71"/>
    <mergeCell ref="A68:B69"/>
    <mergeCell ref="C68:E69"/>
    <mergeCell ref="F68:I69"/>
    <mergeCell ref="J68:Y68"/>
    <mergeCell ref="Z68:AA68"/>
    <mergeCell ref="AB68:AQ68"/>
    <mergeCell ref="AR68:AS69"/>
    <mergeCell ref="AT68:AT69"/>
    <mergeCell ref="AU68:AV69"/>
    <mergeCell ref="J69:Y69"/>
    <mergeCell ref="AB69:AQ69"/>
    <mergeCell ref="A59:B59"/>
    <mergeCell ref="C59:E59"/>
    <mergeCell ref="F59:I59"/>
    <mergeCell ref="J59:AQ59"/>
    <mergeCell ref="AR59:AV59"/>
    <mergeCell ref="AW59:AX59"/>
    <mergeCell ref="A60:B61"/>
    <mergeCell ref="C60:E61"/>
    <mergeCell ref="F60:I61"/>
    <mergeCell ref="J60:Y60"/>
    <mergeCell ref="Z60:AA60"/>
    <mergeCell ref="AB60:AQ60"/>
    <mergeCell ref="AR60:AS61"/>
    <mergeCell ref="AT60:AT61"/>
    <mergeCell ref="AU60:AV61"/>
    <mergeCell ref="J61:Y61"/>
    <mergeCell ref="AB61:AQ61"/>
    <mergeCell ref="A63:B63"/>
    <mergeCell ref="C63:E63"/>
    <mergeCell ref="F63:I63"/>
    <mergeCell ref="J63:AQ63"/>
    <mergeCell ref="AR63:AV63"/>
    <mergeCell ref="AW63:AX63"/>
    <mergeCell ref="A64:B65"/>
    <mergeCell ref="C64:E65"/>
    <mergeCell ref="A67:B67"/>
    <mergeCell ref="C67:E67"/>
    <mergeCell ref="F64:I65"/>
    <mergeCell ref="J64:Y64"/>
    <mergeCell ref="Z64:AA64"/>
    <mergeCell ref="AB64:AQ64"/>
    <mergeCell ref="AR64:AS65"/>
    <mergeCell ref="AT64:AT65"/>
    <mergeCell ref="AU64:AV65"/>
    <mergeCell ref="J65:Y65"/>
    <mergeCell ref="AB65:AQ65"/>
    <mergeCell ref="F67:I67"/>
    <mergeCell ref="J67:AQ67"/>
    <mergeCell ref="AR67:AV67"/>
    <mergeCell ref="AW67:AX67"/>
    <mergeCell ref="AW55:AX55"/>
    <mergeCell ref="A56:B57"/>
    <mergeCell ref="C56:E57"/>
    <mergeCell ref="F56:I57"/>
    <mergeCell ref="J56:Y56"/>
    <mergeCell ref="Z56:AA56"/>
    <mergeCell ref="AB56:AQ56"/>
    <mergeCell ref="AR56:AS57"/>
    <mergeCell ref="AT56:AT57"/>
    <mergeCell ref="AU56:AV57"/>
    <mergeCell ref="J57:Y57"/>
    <mergeCell ref="AB57:AQ57"/>
    <mergeCell ref="J53:Y53"/>
    <mergeCell ref="AB53:AQ53"/>
    <mergeCell ref="A52:B53"/>
    <mergeCell ref="C52:E53"/>
    <mergeCell ref="F52:I53"/>
    <mergeCell ref="AR52:AS53"/>
    <mergeCell ref="AT52:AT53"/>
    <mergeCell ref="AU52:AV53"/>
    <mergeCell ref="A55:B55"/>
    <mergeCell ref="C55:E55"/>
    <mergeCell ref="F55:I55"/>
    <mergeCell ref="J55:AQ55"/>
    <mergeCell ref="AR55:AV55"/>
    <mergeCell ref="A51:B51"/>
    <mergeCell ref="C51:E51"/>
    <mergeCell ref="F51:I51"/>
    <mergeCell ref="AW51:AX51"/>
    <mergeCell ref="AR51:AV51"/>
    <mergeCell ref="J52:Y52"/>
    <mergeCell ref="AB52:AQ52"/>
    <mergeCell ref="Z52:AA52"/>
    <mergeCell ref="J51:AQ51"/>
    <mergeCell ref="B48:F48"/>
    <mergeCell ref="G48:K48"/>
    <mergeCell ref="L48:N48"/>
    <mergeCell ref="S48:X48"/>
    <mergeCell ref="Y48:AC48"/>
    <mergeCell ref="AD48:AF48"/>
    <mergeCell ref="AK48:AO48"/>
    <mergeCell ref="AP48:AT48"/>
    <mergeCell ref="AU48:AW48"/>
    <mergeCell ref="AC12:AX12"/>
    <mergeCell ref="A13:B13"/>
    <mergeCell ref="A20:B20"/>
    <mergeCell ref="C20:V20"/>
    <mergeCell ref="AC20:AD20"/>
    <mergeCell ref="AU9:AW9"/>
    <mergeCell ref="A15:B15"/>
    <mergeCell ref="A12:V12"/>
    <mergeCell ref="M6:AL6"/>
    <mergeCell ref="A7:AX7"/>
    <mergeCell ref="B9:F9"/>
    <mergeCell ref="G9:K9"/>
    <mergeCell ref="L9:N9"/>
    <mergeCell ref="S9:X9"/>
    <mergeCell ref="Y9:AC9"/>
    <mergeCell ref="AD9:AF9"/>
    <mergeCell ref="AK9:AO9"/>
    <mergeCell ref="AP9:AT9"/>
    <mergeCell ref="AE13:AX13"/>
    <mergeCell ref="AE14:AX14"/>
    <mergeCell ref="AE15:AX15"/>
    <mergeCell ref="A17:V17"/>
    <mergeCell ref="AC17:AX17"/>
    <mergeCell ref="A14:B14"/>
    <mergeCell ref="AC13:AD13"/>
    <mergeCell ref="AC14:AD14"/>
    <mergeCell ref="AC15:AD15"/>
    <mergeCell ref="C13:V13"/>
    <mergeCell ref="C14:V14"/>
    <mergeCell ref="C15:V15"/>
    <mergeCell ref="AE20:AX20"/>
    <mergeCell ref="A18:B18"/>
    <mergeCell ref="C18:V18"/>
    <mergeCell ref="AC18:AD18"/>
    <mergeCell ref="AE18:AX18"/>
    <mergeCell ref="A19:B19"/>
    <mergeCell ref="C19:V19"/>
    <mergeCell ref="AC19:AD19"/>
    <mergeCell ref="AE19:AX19"/>
    <mergeCell ref="AU24:AW24"/>
    <mergeCell ref="B25:C25"/>
    <mergeCell ref="D25:H25"/>
    <mergeCell ref="I25:X25"/>
    <mergeCell ref="Z25:AO25"/>
    <mergeCell ref="AP25:AQ25"/>
    <mergeCell ref="AS25:AT25"/>
    <mergeCell ref="AU25:AW25"/>
    <mergeCell ref="B23:C23"/>
    <mergeCell ref="D23:H23"/>
    <mergeCell ref="I23:AO23"/>
    <mergeCell ref="AP23:AT23"/>
    <mergeCell ref="AU23:AW23"/>
    <mergeCell ref="B24:C24"/>
    <mergeCell ref="D24:H24"/>
    <mergeCell ref="I24:X24"/>
    <mergeCell ref="Z24:AO24"/>
    <mergeCell ref="AP24:AQ24"/>
    <mergeCell ref="AS24:AT24"/>
    <mergeCell ref="AU26:AW26"/>
    <mergeCell ref="B27:C27"/>
    <mergeCell ref="D27:H27"/>
    <mergeCell ref="I27:X27"/>
    <mergeCell ref="Z27:AO27"/>
    <mergeCell ref="AP27:AQ27"/>
    <mergeCell ref="AS27:AT27"/>
    <mergeCell ref="AU27:AW27"/>
    <mergeCell ref="B26:C26"/>
    <mergeCell ref="D26:H26"/>
    <mergeCell ref="I26:X26"/>
    <mergeCell ref="Z26:AO26"/>
    <mergeCell ref="AP26:AQ26"/>
    <mergeCell ref="AS26:AT26"/>
    <mergeCell ref="AU28:AW28"/>
    <mergeCell ref="B29:C29"/>
    <mergeCell ref="D29:H29"/>
    <mergeCell ref="I29:X29"/>
    <mergeCell ref="Z29:AO29"/>
    <mergeCell ref="AP29:AQ29"/>
    <mergeCell ref="AS29:AT29"/>
    <mergeCell ref="AU29:AW29"/>
    <mergeCell ref="B28:C28"/>
    <mergeCell ref="D28:H28"/>
    <mergeCell ref="I28:X28"/>
    <mergeCell ref="Z28:AO28"/>
    <mergeCell ref="AP28:AQ28"/>
    <mergeCell ref="AS28:AT28"/>
    <mergeCell ref="AU30:AW30"/>
    <mergeCell ref="B31:C31"/>
    <mergeCell ref="D31:H31"/>
    <mergeCell ref="I31:X31"/>
    <mergeCell ref="Z31:AO31"/>
    <mergeCell ref="AP31:AQ31"/>
    <mergeCell ref="AS31:AT31"/>
    <mergeCell ref="AU31:AW31"/>
    <mergeCell ref="B30:C30"/>
    <mergeCell ref="D30:H30"/>
    <mergeCell ref="I30:X30"/>
    <mergeCell ref="Z30:AO30"/>
    <mergeCell ref="AP30:AQ30"/>
    <mergeCell ref="AS30:AT30"/>
    <mergeCell ref="AU32:AW32"/>
    <mergeCell ref="B33:C33"/>
    <mergeCell ref="D33:H33"/>
    <mergeCell ref="I33:X33"/>
    <mergeCell ref="Z33:AO33"/>
    <mergeCell ref="AP33:AQ33"/>
    <mergeCell ref="AS33:AT33"/>
    <mergeCell ref="AU33:AW33"/>
    <mergeCell ref="B32:C32"/>
    <mergeCell ref="D32:H32"/>
    <mergeCell ref="I32:X32"/>
    <mergeCell ref="Z32:AO32"/>
    <mergeCell ref="AP32:AQ32"/>
    <mergeCell ref="AS32:AT32"/>
    <mergeCell ref="AU34:AW34"/>
    <mergeCell ref="B35:C35"/>
    <mergeCell ref="D35:H35"/>
    <mergeCell ref="I35:X35"/>
    <mergeCell ref="Z35:AO35"/>
    <mergeCell ref="AP35:AQ35"/>
    <mergeCell ref="AS35:AT35"/>
    <mergeCell ref="AU35:AW35"/>
    <mergeCell ref="B34:C34"/>
    <mergeCell ref="D34:H34"/>
    <mergeCell ref="I34:X34"/>
    <mergeCell ref="Z34:AO34"/>
    <mergeCell ref="AP34:AQ34"/>
    <mergeCell ref="AS34:AT34"/>
    <mergeCell ref="A45:B45"/>
    <mergeCell ref="A46:B46"/>
    <mergeCell ref="AA44:AB44"/>
    <mergeCell ref="AA45:AB45"/>
    <mergeCell ref="AA46:AB46"/>
    <mergeCell ref="U40:V40"/>
    <mergeCell ref="A39:B39"/>
    <mergeCell ref="A40:B40"/>
    <mergeCell ref="A41:B41"/>
    <mergeCell ref="AP45:AQ45"/>
    <mergeCell ref="AR45:AS45"/>
    <mergeCell ref="AU45:AV45"/>
    <mergeCell ref="AW45:AX45"/>
    <mergeCell ref="AP46:AQ46"/>
    <mergeCell ref="AR46:AS46"/>
    <mergeCell ref="AU46:AV46"/>
    <mergeCell ref="AW46:AX46"/>
    <mergeCell ref="AR41:AS41"/>
    <mergeCell ref="AU41:AV41"/>
    <mergeCell ref="AW41:AX41"/>
    <mergeCell ref="AP44:AQ44"/>
    <mergeCell ref="AR44:AS44"/>
    <mergeCell ref="AU44:AV44"/>
    <mergeCell ref="AW44:AX44"/>
    <mergeCell ref="AW43:AX43"/>
    <mergeCell ref="AP41:AQ41"/>
    <mergeCell ref="A38:O38"/>
    <mergeCell ref="AA38:AO38"/>
    <mergeCell ref="A43:O43"/>
    <mergeCell ref="AA43:AO43"/>
    <mergeCell ref="P38:Q38"/>
    <mergeCell ref="P44:Q44"/>
    <mergeCell ref="R44:S44"/>
    <mergeCell ref="U44:V44"/>
    <mergeCell ref="W44:X44"/>
    <mergeCell ref="W40:X40"/>
    <mergeCell ref="P41:Q41"/>
    <mergeCell ref="R41:S41"/>
    <mergeCell ref="U41:V41"/>
    <mergeCell ref="W41:X41"/>
    <mergeCell ref="W39:X39"/>
    <mergeCell ref="U39:V39"/>
    <mergeCell ref="R39:S39"/>
    <mergeCell ref="P39:Q39"/>
    <mergeCell ref="P40:Q40"/>
    <mergeCell ref="R40:S40"/>
    <mergeCell ref="AA39:AB39"/>
    <mergeCell ref="AA40:AB40"/>
    <mergeCell ref="AA41:AB41"/>
    <mergeCell ref="A44:B44"/>
    <mergeCell ref="R38:V38"/>
    <mergeCell ref="W38:X38"/>
    <mergeCell ref="AP38:AQ38"/>
    <mergeCell ref="AR38:AV38"/>
    <mergeCell ref="AW38:AX38"/>
    <mergeCell ref="P43:Q43"/>
    <mergeCell ref="R43:V43"/>
    <mergeCell ref="W43:X43"/>
    <mergeCell ref="AP43:AQ43"/>
    <mergeCell ref="AR43:AV43"/>
    <mergeCell ref="AP39:AQ39"/>
    <mergeCell ref="AR39:AS39"/>
    <mergeCell ref="AU39:AV39"/>
    <mergeCell ref="AW39:AX39"/>
    <mergeCell ref="AP40:AQ40"/>
    <mergeCell ref="AR40:AS40"/>
    <mergeCell ref="AU40:AV40"/>
    <mergeCell ref="AW40:AX40"/>
    <mergeCell ref="AC44:AO44"/>
    <mergeCell ref="AC45:AO45"/>
    <mergeCell ref="AC46:AO46"/>
    <mergeCell ref="AC39:AO39"/>
    <mergeCell ref="AC40:AO40"/>
    <mergeCell ref="AC41:AO41"/>
    <mergeCell ref="C39:O39"/>
    <mergeCell ref="C40:O40"/>
    <mergeCell ref="C41:O41"/>
    <mergeCell ref="C44:O44"/>
    <mergeCell ref="C45:O45"/>
    <mergeCell ref="C46:O46"/>
    <mergeCell ref="P46:Q46"/>
    <mergeCell ref="R46:S46"/>
    <mergeCell ref="U46:V46"/>
    <mergeCell ref="W46:X46"/>
    <mergeCell ref="P45:Q45"/>
    <mergeCell ref="R45:S45"/>
    <mergeCell ref="U45:V45"/>
    <mergeCell ref="W45:X45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BN130"/>
  <sheetViews>
    <sheetView showGridLines="0" zoomScale="115" zoomScaleNormal="115" workbookViewId="0"/>
  </sheetViews>
  <sheetFormatPr baseColWidth="10" defaultColWidth="1.7109375" defaultRowHeight="15" x14ac:dyDescent="0.25"/>
  <cols>
    <col min="53" max="53" width="2" bestFit="1" customWidth="1"/>
    <col min="55" max="55" width="2" bestFit="1" customWidth="1"/>
    <col min="58" max="58" width="2.140625" bestFit="1" customWidth="1"/>
    <col min="59" max="59" width="12.7109375" bestFit="1" customWidth="1"/>
    <col min="60" max="62" width="13.7109375" bestFit="1" customWidth="1"/>
    <col min="63" max="63" width="2.140625" bestFit="1" customWidth="1"/>
    <col min="64" max="64" width="4.28515625" bestFit="1" customWidth="1"/>
  </cols>
  <sheetData>
    <row r="2" spans="1:66" ht="37.5" x14ac:dyDescent="0.7">
      <c r="L2" s="3" t="s">
        <v>0</v>
      </c>
    </row>
    <row r="3" spans="1:66" ht="29.25" x14ac:dyDescent="0.55000000000000004">
      <c r="M3" s="2"/>
      <c r="Q3" s="1" t="str">
        <f>Deckblatt!Q3</f>
        <v>10. attimo-Cup</v>
      </c>
    </row>
    <row r="6" spans="1:66" ht="15.75" x14ac:dyDescent="0.25">
      <c r="M6" s="94" t="s">
        <v>167</v>
      </c>
      <c r="N6" s="94"/>
      <c r="O6" s="94"/>
      <c r="P6" s="94"/>
      <c r="Q6" s="94"/>
      <c r="R6" s="94"/>
      <c r="S6" s="94"/>
      <c r="T6" s="94"/>
      <c r="U6" s="94"/>
      <c r="V6" s="94"/>
      <c r="W6" s="94"/>
      <c r="X6" s="94"/>
      <c r="Y6" s="94"/>
      <c r="Z6" s="94"/>
      <c r="AA6" s="94"/>
      <c r="AB6" s="94"/>
      <c r="AC6" s="94"/>
      <c r="AD6" s="94"/>
      <c r="AE6" s="94"/>
      <c r="AF6" s="94"/>
      <c r="AG6" s="94"/>
      <c r="AH6" s="94"/>
      <c r="AI6" s="94"/>
      <c r="AJ6" s="94"/>
      <c r="AK6" s="94"/>
      <c r="AL6" s="94"/>
    </row>
    <row r="7" spans="1:66" ht="15.75" x14ac:dyDescent="0.25">
      <c r="A7" s="94" t="s">
        <v>16</v>
      </c>
      <c r="B7" s="94"/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4"/>
      <c r="V7" s="94"/>
      <c r="W7" s="94"/>
      <c r="X7" s="94"/>
      <c r="Y7" s="94"/>
      <c r="Z7" s="94"/>
      <c r="AA7" s="94"/>
      <c r="AB7" s="94"/>
      <c r="AC7" s="94"/>
      <c r="AD7" s="94"/>
      <c r="AE7" s="94"/>
      <c r="AF7" s="94"/>
      <c r="AG7" s="94"/>
      <c r="AH7" s="94"/>
      <c r="AI7" s="94"/>
      <c r="AJ7" s="94"/>
      <c r="AK7" s="94"/>
      <c r="AL7" s="94"/>
      <c r="AM7" s="94"/>
      <c r="AN7" s="94"/>
      <c r="AO7" s="94"/>
      <c r="AP7" s="94"/>
      <c r="AQ7" s="94"/>
      <c r="AR7" s="94"/>
      <c r="AS7" s="94"/>
      <c r="AT7" s="94"/>
      <c r="AU7" s="94"/>
      <c r="AV7" s="94"/>
      <c r="AW7" s="94"/>
      <c r="AX7" s="94"/>
      <c r="AZ7" s="36"/>
      <c r="BA7" s="36"/>
      <c r="BB7" s="36"/>
      <c r="BC7" s="36"/>
      <c r="BD7" s="36"/>
      <c r="BE7" s="36"/>
      <c r="BF7" s="36"/>
      <c r="BG7" s="36"/>
      <c r="BH7" s="36"/>
      <c r="BI7" s="36"/>
      <c r="BJ7" s="36"/>
      <c r="BK7" s="36"/>
      <c r="BL7" s="36"/>
      <c r="BM7" s="36"/>
      <c r="BN7" s="36"/>
    </row>
    <row r="8" spans="1:66" x14ac:dyDescent="0.25">
      <c r="AZ8" s="36"/>
      <c r="BA8" s="36"/>
      <c r="BB8" s="36"/>
      <c r="BC8" s="36"/>
      <c r="BD8" s="36"/>
      <c r="BE8" s="36"/>
      <c r="BF8" s="36"/>
      <c r="BG8" s="36"/>
      <c r="BH8" s="36"/>
      <c r="BI8" s="36"/>
      <c r="BJ8" s="36"/>
      <c r="BK8" s="36"/>
      <c r="BL8" s="36"/>
      <c r="BM8" s="36"/>
      <c r="BN8" s="36"/>
    </row>
    <row r="9" spans="1:66" ht="15.75" x14ac:dyDescent="0.25">
      <c r="A9" s="7"/>
      <c r="B9" s="90" t="s">
        <v>17</v>
      </c>
      <c r="C9" s="90"/>
      <c r="D9" s="90"/>
      <c r="E9" s="90"/>
      <c r="F9" s="90"/>
      <c r="G9" s="93">
        <v>0.5</v>
      </c>
      <c r="H9" s="93"/>
      <c r="I9" s="93"/>
      <c r="J9" s="93"/>
      <c r="K9" s="93"/>
      <c r="L9" s="90" t="s">
        <v>18</v>
      </c>
      <c r="M9" s="90"/>
      <c r="N9" s="90"/>
      <c r="S9" s="90" t="s">
        <v>19</v>
      </c>
      <c r="T9" s="90"/>
      <c r="U9" s="90"/>
      <c r="V9" s="90"/>
      <c r="W9" s="90"/>
      <c r="X9" s="90"/>
      <c r="Y9" s="91">
        <v>1.0416666666666666E-2</v>
      </c>
      <c r="Z9" s="91"/>
      <c r="AA9" s="91"/>
      <c r="AB9" s="91"/>
      <c r="AC9" s="91"/>
      <c r="AD9" s="90" t="s">
        <v>20</v>
      </c>
      <c r="AE9" s="90"/>
      <c r="AF9" s="90"/>
      <c r="AJ9" s="7"/>
      <c r="AK9" s="90" t="s">
        <v>21</v>
      </c>
      <c r="AL9" s="90"/>
      <c r="AM9" s="90"/>
      <c r="AN9" s="90"/>
      <c r="AO9" s="90"/>
      <c r="AP9" s="91">
        <v>1.3888888888888889E-3</v>
      </c>
      <c r="AQ9" s="91"/>
      <c r="AR9" s="91"/>
      <c r="AS9" s="91"/>
      <c r="AT9" s="91"/>
      <c r="AU9" s="90" t="s">
        <v>20</v>
      </c>
      <c r="AV9" s="90"/>
      <c r="AW9" s="90"/>
      <c r="AZ9" s="36"/>
      <c r="BA9" s="36"/>
      <c r="BB9" s="36"/>
      <c r="BC9" s="36"/>
      <c r="BD9" s="36"/>
      <c r="BE9" s="36"/>
      <c r="BF9" s="36"/>
      <c r="BG9" s="36"/>
      <c r="BH9" s="36"/>
      <c r="BI9" s="36"/>
      <c r="BJ9" s="36"/>
      <c r="BK9" s="36"/>
      <c r="BL9" s="36"/>
      <c r="BM9" s="36"/>
      <c r="BN9" s="36"/>
    </row>
    <row r="10" spans="1:66" ht="15.75" x14ac:dyDescent="0.25">
      <c r="A10" s="7"/>
      <c r="B10" s="8"/>
      <c r="C10" s="8"/>
      <c r="D10" s="8"/>
      <c r="E10" s="8"/>
      <c r="F10" s="8"/>
      <c r="G10" s="17"/>
      <c r="H10" s="17"/>
      <c r="I10" s="17"/>
      <c r="J10" s="17"/>
      <c r="K10" s="17"/>
      <c r="L10" s="8"/>
      <c r="M10" s="8"/>
      <c r="N10" s="8"/>
      <c r="S10" s="8"/>
      <c r="T10" s="8"/>
      <c r="U10" s="8"/>
      <c r="V10" s="8"/>
      <c r="W10" s="8"/>
      <c r="X10" s="8"/>
      <c r="Y10" s="16"/>
      <c r="Z10" s="16"/>
      <c r="AA10" s="16"/>
      <c r="AB10" s="16"/>
      <c r="AC10" s="16"/>
      <c r="AD10" s="8"/>
      <c r="AE10" s="8"/>
      <c r="AF10" s="8"/>
      <c r="AJ10" s="7"/>
      <c r="AK10" s="8"/>
      <c r="AL10" s="8"/>
      <c r="AM10" s="8"/>
      <c r="AN10" s="8"/>
      <c r="AO10" s="8"/>
      <c r="AP10" s="16"/>
      <c r="AQ10" s="16"/>
      <c r="AR10" s="16"/>
      <c r="AS10" s="16"/>
      <c r="AT10" s="16"/>
      <c r="AU10" s="8"/>
      <c r="AV10" s="8"/>
      <c r="AW10" s="8"/>
      <c r="AZ10" s="36"/>
      <c r="BA10" s="36"/>
      <c r="BB10" s="36"/>
      <c r="BC10" s="36"/>
      <c r="BD10" s="36"/>
      <c r="BE10" s="36"/>
      <c r="BF10" s="36"/>
      <c r="BG10" s="36" t="s">
        <v>131</v>
      </c>
      <c r="BH10" s="36" t="s">
        <v>132</v>
      </c>
      <c r="BI10" s="36" t="s">
        <v>133</v>
      </c>
      <c r="BJ10" s="36" t="s">
        <v>42</v>
      </c>
      <c r="BK10" s="36"/>
      <c r="BL10" s="36"/>
      <c r="BM10" s="36"/>
      <c r="BN10" s="36"/>
    </row>
    <row r="11" spans="1:66" ht="15.75" thickBot="1" x14ac:dyDescent="0.3">
      <c r="A11" s="19" t="s">
        <v>22</v>
      </c>
      <c r="AZ11" s="36"/>
      <c r="BA11" s="36"/>
      <c r="BB11" s="36"/>
      <c r="BC11" s="36"/>
      <c r="BD11" s="36"/>
      <c r="BE11" s="36"/>
      <c r="BF11" s="36"/>
      <c r="BG11" s="36" t="str">
        <f ca="1">'Gruppe A'!BI40</f>
        <v>SG 07 Untertürkheim</v>
      </c>
      <c r="BH11" s="36" t="str">
        <f ca="1">'Gruppe B'!BI40</f>
        <v>TSV Uhlbach</v>
      </c>
      <c r="BI11" s="36" t="str">
        <f ca="1">'Gruppe C'!BI40</f>
        <v>TSV 1860 München</v>
      </c>
      <c r="BJ11" s="36" t="str">
        <f ca="1">'Gruppe D'!BI40</f>
        <v>Eintracht Frankfurt</v>
      </c>
      <c r="BK11" s="36"/>
      <c r="BL11" s="36"/>
      <c r="BM11" s="36"/>
      <c r="BN11" s="36"/>
    </row>
    <row r="12" spans="1:66" ht="16.5" thickBot="1" x14ac:dyDescent="0.3">
      <c r="A12" s="95" t="s">
        <v>35</v>
      </c>
      <c r="B12" s="118"/>
      <c r="C12" s="118"/>
      <c r="D12" s="118"/>
      <c r="E12" s="118"/>
      <c r="F12" s="118"/>
      <c r="G12" s="118"/>
      <c r="H12" s="118"/>
      <c r="I12" s="118"/>
      <c r="J12" s="118"/>
      <c r="K12" s="118"/>
      <c r="L12" s="118"/>
      <c r="M12" s="118"/>
      <c r="N12" s="118"/>
      <c r="O12" s="118"/>
      <c r="P12" s="118"/>
      <c r="Q12" s="118"/>
      <c r="R12" s="118"/>
      <c r="S12" s="118"/>
      <c r="T12" s="118"/>
      <c r="U12" s="118"/>
      <c r="V12" s="119"/>
      <c r="W12" s="7"/>
      <c r="X12" s="7"/>
      <c r="Y12" s="7"/>
      <c r="Z12" s="7"/>
      <c r="AA12" s="7"/>
      <c r="AB12" s="7"/>
      <c r="AC12" s="95" t="s">
        <v>36</v>
      </c>
      <c r="AD12" s="118"/>
      <c r="AE12" s="118"/>
      <c r="AF12" s="118"/>
      <c r="AG12" s="118"/>
      <c r="AH12" s="118"/>
      <c r="AI12" s="118"/>
      <c r="AJ12" s="118"/>
      <c r="AK12" s="118"/>
      <c r="AL12" s="118"/>
      <c r="AM12" s="118"/>
      <c r="AN12" s="118"/>
      <c r="AO12" s="118"/>
      <c r="AP12" s="118"/>
      <c r="AQ12" s="118"/>
      <c r="AR12" s="118"/>
      <c r="AS12" s="118"/>
      <c r="AT12" s="118"/>
      <c r="AU12" s="118"/>
      <c r="AV12" s="118"/>
      <c r="AW12" s="118"/>
      <c r="AX12" s="119"/>
      <c r="AZ12" s="36"/>
      <c r="BA12" s="36"/>
      <c r="BB12" s="36"/>
      <c r="BC12" s="36"/>
      <c r="BD12" s="36"/>
      <c r="BE12" s="36"/>
      <c r="BF12" s="36"/>
      <c r="BG12" s="36" t="str">
        <f ca="1">'Gruppe A'!BI41</f>
        <v>Borussia Dortmund</v>
      </c>
      <c r="BH12" s="36" t="str">
        <f ca="1">'Gruppe B'!BI41</f>
        <v>Borussia Mönchengladbach</v>
      </c>
      <c r="BI12" s="36" t="str">
        <f ca="1">'Gruppe C'!BI41</f>
        <v>FV Löchgau</v>
      </c>
      <c r="BJ12" s="36" t="str">
        <f ca="1">'Gruppe D'!BI41</f>
        <v>SV Stuttgarter Kickers</v>
      </c>
      <c r="BK12" s="36"/>
      <c r="BL12" s="36"/>
      <c r="BM12" s="36"/>
      <c r="BN12" s="36"/>
    </row>
    <row r="13" spans="1:66" x14ac:dyDescent="0.25">
      <c r="A13" s="109" t="s">
        <v>4</v>
      </c>
      <c r="B13" s="99"/>
      <c r="C13" s="99" t="str">
        <f>IF((BG17=0),"1. Gruppe A",BG11)</f>
        <v>1. Gruppe A</v>
      </c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99"/>
      <c r="O13" s="99"/>
      <c r="P13" s="99"/>
      <c r="Q13" s="99"/>
      <c r="R13" s="99"/>
      <c r="S13" s="99"/>
      <c r="T13" s="99"/>
      <c r="U13" s="99"/>
      <c r="V13" s="100"/>
      <c r="AC13" s="109" t="s">
        <v>4</v>
      </c>
      <c r="AD13" s="99"/>
      <c r="AE13" s="99" t="str">
        <f>IF((BH17=0),"1. Gruppe B",BH11)</f>
        <v>1. Gruppe B</v>
      </c>
      <c r="AF13" s="99"/>
      <c r="AG13" s="99"/>
      <c r="AH13" s="99"/>
      <c r="AI13" s="99"/>
      <c r="AJ13" s="99"/>
      <c r="AK13" s="99"/>
      <c r="AL13" s="99"/>
      <c r="AM13" s="99"/>
      <c r="AN13" s="99"/>
      <c r="AO13" s="99"/>
      <c r="AP13" s="99"/>
      <c r="AQ13" s="99"/>
      <c r="AR13" s="99"/>
      <c r="AS13" s="99"/>
      <c r="AT13" s="99"/>
      <c r="AU13" s="99"/>
      <c r="AV13" s="99"/>
      <c r="AW13" s="99"/>
      <c r="AX13" s="100"/>
      <c r="AZ13" s="36"/>
      <c r="BA13" s="36"/>
      <c r="BB13" s="36"/>
      <c r="BC13" s="36"/>
      <c r="BD13" s="36"/>
      <c r="BE13" s="36"/>
      <c r="BF13" s="36"/>
      <c r="BG13" s="36" t="str">
        <f ca="1">'Gruppe A'!BI42</f>
        <v>SV Fellbach</v>
      </c>
      <c r="BH13" s="36" t="str">
        <f ca="1">'Gruppe B'!BI42</f>
        <v>TSV Wendlingen</v>
      </c>
      <c r="BI13" s="36" t="str">
        <f ca="1">'Gruppe C'!BI42</f>
        <v>TSG 1899 Hoffenheim</v>
      </c>
      <c r="BJ13" s="36" t="str">
        <f ca="1">'Gruppe D'!BI42</f>
        <v>VfR Heilbronn</v>
      </c>
      <c r="BK13" s="36"/>
      <c r="BL13" s="36"/>
      <c r="BM13" s="36"/>
      <c r="BN13" s="36"/>
    </row>
    <row r="14" spans="1:66" x14ac:dyDescent="0.25">
      <c r="A14" s="106" t="s">
        <v>5</v>
      </c>
      <c r="B14" s="101"/>
      <c r="C14" s="101" t="str">
        <f>IF((BH17=0),"2. Gruppe B",BH12)</f>
        <v>2. Gruppe B</v>
      </c>
      <c r="D14" s="101"/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1"/>
      <c r="P14" s="101"/>
      <c r="Q14" s="101"/>
      <c r="R14" s="101"/>
      <c r="S14" s="101"/>
      <c r="T14" s="101"/>
      <c r="U14" s="101"/>
      <c r="V14" s="102"/>
      <c r="AC14" s="106" t="s">
        <v>5</v>
      </c>
      <c r="AD14" s="101"/>
      <c r="AE14" s="101" t="str">
        <f>IF((BI17=0),"2. Gruppe C",BI12)</f>
        <v>2. Gruppe C</v>
      </c>
      <c r="AF14" s="101"/>
      <c r="AG14" s="101"/>
      <c r="AH14" s="101"/>
      <c r="AI14" s="101"/>
      <c r="AJ14" s="101"/>
      <c r="AK14" s="101"/>
      <c r="AL14" s="101"/>
      <c r="AM14" s="101"/>
      <c r="AN14" s="101"/>
      <c r="AO14" s="101"/>
      <c r="AP14" s="101"/>
      <c r="AQ14" s="101"/>
      <c r="AR14" s="101"/>
      <c r="AS14" s="101"/>
      <c r="AT14" s="101"/>
      <c r="AU14" s="101"/>
      <c r="AV14" s="101"/>
      <c r="AW14" s="101"/>
      <c r="AX14" s="102"/>
      <c r="AZ14" s="36"/>
      <c r="BA14" s="36"/>
      <c r="BB14" s="36"/>
      <c r="BC14" s="36"/>
      <c r="BD14" s="36"/>
      <c r="BE14" s="36"/>
      <c r="BF14" s="36"/>
      <c r="BG14" s="36" t="str">
        <f ca="1">'Gruppe A'!BI43</f>
        <v>SK Rapid Wien</v>
      </c>
      <c r="BH14" s="36" t="str">
        <f ca="1">'Gruppe B'!BI43</f>
        <v>Bayer 04 Leverkusen</v>
      </c>
      <c r="BI14" s="36" t="str">
        <f ca="1">'Gruppe C'!BI43</f>
        <v>1. FC Nürnberg</v>
      </c>
      <c r="BJ14" s="36" t="str">
        <f ca="1">'Gruppe D'!BI43</f>
        <v>1. FC Heidenheim</v>
      </c>
      <c r="BK14" s="36"/>
      <c r="BL14" s="36"/>
      <c r="BM14" s="36"/>
      <c r="BN14" s="36"/>
    </row>
    <row r="15" spans="1:66" ht="15.75" thickBot="1" x14ac:dyDescent="0.3">
      <c r="A15" s="105" t="s">
        <v>6</v>
      </c>
      <c r="B15" s="103"/>
      <c r="C15" s="103" t="str">
        <f>IF((BI17=0),"3. Gruppe C",BI13)</f>
        <v>3. Gruppe C</v>
      </c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3"/>
      <c r="O15" s="103"/>
      <c r="P15" s="103"/>
      <c r="Q15" s="103"/>
      <c r="R15" s="103"/>
      <c r="S15" s="103"/>
      <c r="T15" s="103"/>
      <c r="U15" s="103"/>
      <c r="V15" s="104"/>
      <c r="AC15" s="105" t="s">
        <v>6</v>
      </c>
      <c r="AD15" s="103"/>
      <c r="AE15" s="103" t="str">
        <f>IF((BJ17=0),"3. Gruppe D",BJ13)</f>
        <v>3. Gruppe D</v>
      </c>
      <c r="AF15" s="103"/>
      <c r="AG15" s="103"/>
      <c r="AH15" s="103"/>
      <c r="AI15" s="103"/>
      <c r="AJ15" s="103"/>
      <c r="AK15" s="103"/>
      <c r="AL15" s="103"/>
      <c r="AM15" s="103"/>
      <c r="AN15" s="103"/>
      <c r="AO15" s="103"/>
      <c r="AP15" s="103"/>
      <c r="AQ15" s="103"/>
      <c r="AR15" s="103"/>
      <c r="AS15" s="103"/>
      <c r="AT15" s="103"/>
      <c r="AU15" s="103"/>
      <c r="AV15" s="103"/>
      <c r="AW15" s="103"/>
      <c r="AX15" s="104"/>
      <c r="AZ15" s="36"/>
      <c r="BA15" s="36"/>
      <c r="BB15" s="36"/>
      <c r="BC15" s="36"/>
      <c r="BD15" s="36"/>
      <c r="BE15" s="36"/>
      <c r="BF15" s="36"/>
      <c r="BG15" s="36" t="str">
        <f ca="1">'Gruppe A'!BI44</f>
        <v>Fortuna Köln</v>
      </c>
      <c r="BH15" s="36" t="str">
        <f ca="1">'Gruppe B'!BI44</f>
        <v>FSV Waiblingen</v>
      </c>
      <c r="BI15" s="36" t="str">
        <f ca="1">'Gruppe C'!BI44</f>
        <v>TSF Ditzingen</v>
      </c>
      <c r="BJ15" s="36" t="str">
        <f ca="1">'Gruppe D'!BI44</f>
        <v>FC Augsburg</v>
      </c>
      <c r="BK15" s="36"/>
      <c r="BL15" s="36"/>
      <c r="BM15" s="36"/>
      <c r="BN15" s="36"/>
    </row>
    <row r="16" spans="1:66" ht="15.75" thickBot="1" x14ac:dyDescent="0.3">
      <c r="A16" s="18"/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Z16" s="36"/>
      <c r="BA16" s="36"/>
      <c r="BB16" s="36"/>
      <c r="BC16" s="36"/>
      <c r="BD16" s="36"/>
      <c r="BE16" s="36"/>
      <c r="BF16" s="36"/>
      <c r="BG16" s="36" t="str">
        <f ca="1">'Gruppe A'!BI45</f>
        <v>LASK Linz</v>
      </c>
      <c r="BH16" s="36" t="str">
        <f ca="1">'Gruppe B'!BI45</f>
        <v>Karlsruher SC</v>
      </c>
      <c r="BI16" s="36" t="str">
        <f ca="1">'Gruppe C'!BI45</f>
        <v>SV Vaihingen</v>
      </c>
      <c r="BJ16" s="36" t="str">
        <f ca="1">'Gruppe D'!BI45</f>
        <v>TB Untertürkheim</v>
      </c>
      <c r="BK16" s="36"/>
      <c r="BL16" s="36"/>
      <c r="BM16" s="36"/>
      <c r="BN16" s="36"/>
    </row>
    <row r="17" spans="1:66" ht="16.5" thickBot="1" x14ac:dyDescent="0.3">
      <c r="A17" s="95" t="s">
        <v>37</v>
      </c>
      <c r="B17" s="118"/>
      <c r="C17" s="118"/>
      <c r="D17" s="118"/>
      <c r="E17" s="118"/>
      <c r="F17" s="118"/>
      <c r="G17" s="118"/>
      <c r="H17" s="118"/>
      <c r="I17" s="118"/>
      <c r="J17" s="118"/>
      <c r="K17" s="118"/>
      <c r="L17" s="118"/>
      <c r="M17" s="118"/>
      <c r="N17" s="118"/>
      <c r="O17" s="118"/>
      <c r="P17" s="118"/>
      <c r="Q17" s="118"/>
      <c r="R17" s="118"/>
      <c r="S17" s="118"/>
      <c r="T17" s="118"/>
      <c r="U17" s="118"/>
      <c r="V17" s="119"/>
      <c r="W17" s="7"/>
      <c r="X17" s="7"/>
      <c r="Y17" s="7"/>
      <c r="Z17" s="7"/>
      <c r="AA17" s="7"/>
      <c r="AB17" s="7"/>
      <c r="AC17" s="95" t="s">
        <v>38</v>
      </c>
      <c r="AD17" s="118"/>
      <c r="AE17" s="118"/>
      <c r="AF17" s="118"/>
      <c r="AG17" s="118"/>
      <c r="AH17" s="118"/>
      <c r="AI17" s="118"/>
      <c r="AJ17" s="118"/>
      <c r="AK17" s="118"/>
      <c r="AL17" s="118"/>
      <c r="AM17" s="118"/>
      <c r="AN17" s="118"/>
      <c r="AO17" s="118"/>
      <c r="AP17" s="118"/>
      <c r="AQ17" s="118"/>
      <c r="AR17" s="118"/>
      <c r="AS17" s="118"/>
      <c r="AT17" s="118"/>
      <c r="AU17" s="118"/>
      <c r="AV17" s="118"/>
      <c r="AW17" s="118"/>
      <c r="AX17" s="119"/>
      <c r="AZ17" s="36"/>
      <c r="BA17" s="36"/>
      <c r="BB17" s="36"/>
      <c r="BC17" s="36"/>
      <c r="BD17" s="36"/>
      <c r="BE17" s="36"/>
      <c r="BF17" s="36"/>
      <c r="BG17" s="36">
        <f>'Gruppe A'!BI46</f>
        <v>0</v>
      </c>
      <c r="BH17" s="36">
        <f>'Gruppe B'!BI46</f>
        <v>0</v>
      </c>
      <c r="BI17" s="36">
        <f>'Gruppe C'!BI46</f>
        <v>0</v>
      </c>
      <c r="BJ17" s="36">
        <f>'Gruppe D'!BI46</f>
        <v>0</v>
      </c>
      <c r="BK17" s="36"/>
      <c r="BL17" s="36"/>
      <c r="BM17" s="36"/>
      <c r="BN17" s="36"/>
    </row>
    <row r="18" spans="1:66" x14ac:dyDescent="0.25">
      <c r="A18" s="109" t="s">
        <v>4</v>
      </c>
      <c r="B18" s="99"/>
      <c r="C18" s="99" t="str">
        <f>IF((BI17=0),"1. Gruppe C",BI11)</f>
        <v>1. Gruppe C</v>
      </c>
      <c r="D18" s="99"/>
      <c r="E18" s="99"/>
      <c r="F18" s="99"/>
      <c r="G18" s="99"/>
      <c r="H18" s="99"/>
      <c r="I18" s="99"/>
      <c r="J18" s="99"/>
      <c r="K18" s="99"/>
      <c r="L18" s="99"/>
      <c r="M18" s="99"/>
      <c r="N18" s="99"/>
      <c r="O18" s="99"/>
      <c r="P18" s="99"/>
      <c r="Q18" s="99"/>
      <c r="R18" s="99"/>
      <c r="S18" s="99"/>
      <c r="T18" s="99"/>
      <c r="U18" s="99"/>
      <c r="V18" s="100"/>
      <c r="AC18" s="109" t="s">
        <v>4</v>
      </c>
      <c r="AD18" s="99"/>
      <c r="AE18" s="99" t="str">
        <f>IF((BJ17=0),"1. Gruppe D",BJ11)</f>
        <v>1. Gruppe D</v>
      </c>
      <c r="AF18" s="99"/>
      <c r="AG18" s="99"/>
      <c r="AH18" s="99"/>
      <c r="AI18" s="99"/>
      <c r="AJ18" s="99"/>
      <c r="AK18" s="99"/>
      <c r="AL18" s="99"/>
      <c r="AM18" s="99"/>
      <c r="AN18" s="99"/>
      <c r="AO18" s="99"/>
      <c r="AP18" s="99"/>
      <c r="AQ18" s="99"/>
      <c r="AR18" s="99"/>
      <c r="AS18" s="99"/>
      <c r="AT18" s="99"/>
      <c r="AU18" s="99"/>
      <c r="AV18" s="99"/>
      <c r="AW18" s="99"/>
      <c r="AX18" s="100"/>
      <c r="AZ18" s="36"/>
      <c r="BA18" s="36"/>
      <c r="BB18" s="36"/>
      <c r="BC18" s="36"/>
      <c r="BD18" s="36"/>
      <c r="BE18" s="36"/>
      <c r="BF18" s="36"/>
      <c r="BG18" s="36"/>
      <c r="BH18" s="36"/>
      <c r="BI18" s="36"/>
      <c r="BJ18" s="36"/>
      <c r="BK18" s="36"/>
      <c r="BL18" s="36"/>
      <c r="BM18" s="36"/>
      <c r="BN18" s="36"/>
    </row>
    <row r="19" spans="1:66" x14ac:dyDescent="0.25">
      <c r="A19" s="106" t="s">
        <v>5</v>
      </c>
      <c r="B19" s="101"/>
      <c r="C19" s="101" t="str">
        <f>IF((BJ17=0),"2. Gruppe D",BJ12)</f>
        <v>2. Gruppe D</v>
      </c>
      <c r="D19" s="101"/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101"/>
      <c r="P19" s="101"/>
      <c r="Q19" s="101"/>
      <c r="R19" s="101"/>
      <c r="S19" s="101"/>
      <c r="T19" s="101"/>
      <c r="U19" s="101"/>
      <c r="V19" s="102"/>
      <c r="AC19" s="106" t="s">
        <v>5</v>
      </c>
      <c r="AD19" s="101"/>
      <c r="AE19" s="101" t="str">
        <f>IF((BG17=0),"2. Gruppe A",BG12)</f>
        <v>2. Gruppe A</v>
      </c>
      <c r="AF19" s="101"/>
      <c r="AG19" s="101"/>
      <c r="AH19" s="101"/>
      <c r="AI19" s="101"/>
      <c r="AJ19" s="101"/>
      <c r="AK19" s="101"/>
      <c r="AL19" s="101"/>
      <c r="AM19" s="101"/>
      <c r="AN19" s="101"/>
      <c r="AO19" s="101"/>
      <c r="AP19" s="101"/>
      <c r="AQ19" s="101"/>
      <c r="AR19" s="101"/>
      <c r="AS19" s="101"/>
      <c r="AT19" s="101"/>
      <c r="AU19" s="101"/>
      <c r="AV19" s="101"/>
      <c r="AW19" s="101"/>
      <c r="AX19" s="102"/>
      <c r="AZ19" s="36"/>
      <c r="BA19" s="36"/>
      <c r="BB19" s="36"/>
      <c r="BC19" s="36"/>
      <c r="BD19" s="36"/>
      <c r="BE19" s="36"/>
      <c r="BF19" s="36"/>
      <c r="BG19" s="36"/>
      <c r="BH19" s="36"/>
      <c r="BI19" s="36"/>
      <c r="BJ19" s="36"/>
      <c r="BK19" s="36"/>
      <c r="BL19" s="36"/>
      <c r="BM19" s="36"/>
      <c r="BN19" s="36"/>
    </row>
    <row r="20" spans="1:66" ht="15.75" thickBot="1" x14ac:dyDescent="0.3">
      <c r="A20" s="105" t="s">
        <v>6</v>
      </c>
      <c r="B20" s="103"/>
      <c r="C20" s="103" t="str">
        <f>IF((BG17=0),"3. Gruppe A",BG13)</f>
        <v>3. Gruppe A</v>
      </c>
      <c r="D20" s="103"/>
      <c r="E20" s="103"/>
      <c r="F20" s="103"/>
      <c r="G20" s="103"/>
      <c r="H20" s="103"/>
      <c r="I20" s="103"/>
      <c r="J20" s="103"/>
      <c r="K20" s="103"/>
      <c r="L20" s="103"/>
      <c r="M20" s="103"/>
      <c r="N20" s="103"/>
      <c r="O20" s="103"/>
      <c r="P20" s="103"/>
      <c r="Q20" s="103"/>
      <c r="R20" s="103"/>
      <c r="S20" s="103"/>
      <c r="T20" s="103"/>
      <c r="U20" s="103"/>
      <c r="V20" s="104"/>
      <c r="AC20" s="105" t="s">
        <v>6</v>
      </c>
      <c r="AD20" s="103"/>
      <c r="AE20" s="103" t="str">
        <f>IF((BH17=0),"3. Gruppe B",BH13)</f>
        <v>3. Gruppe B</v>
      </c>
      <c r="AF20" s="103"/>
      <c r="AG20" s="103"/>
      <c r="AH20" s="103"/>
      <c r="AI20" s="103"/>
      <c r="AJ20" s="103"/>
      <c r="AK20" s="103"/>
      <c r="AL20" s="103"/>
      <c r="AM20" s="103"/>
      <c r="AN20" s="103"/>
      <c r="AO20" s="103"/>
      <c r="AP20" s="103"/>
      <c r="AQ20" s="103"/>
      <c r="AR20" s="103"/>
      <c r="AS20" s="103"/>
      <c r="AT20" s="103"/>
      <c r="AU20" s="103"/>
      <c r="AV20" s="103"/>
      <c r="AW20" s="103"/>
      <c r="AX20" s="104"/>
      <c r="AZ20" s="36"/>
      <c r="BA20" s="36"/>
      <c r="BB20" s="36"/>
      <c r="BC20" s="36"/>
      <c r="BD20" s="36"/>
      <c r="BE20" s="36"/>
      <c r="BF20" s="36"/>
      <c r="BG20" s="36"/>
      <c r="BH20" s="36"/>
      <c r="BI20" s="36"/>
      <c r="BJ20" s="36"/>
      <c r="BK20" s="36"/>
      <c r="BL20" s="36"/>
      <c r="BM20" s="36"/>
      <c r="BN20" s="36"/>
    </row>
    <row r="21" spans="1:66" x14ac:dyDescent="0.25">
      <c r="AZ21" s="36"/>
      <c r="BA21" s="36"/>
      <c r="BB21" s="36"/>
      <c r="BC21" s="36"/>
      <c r="BD21" s="36"/>
      <c r="BE21" s="36"/>
      <c r="BF21" s="36">
        <f ca="1">IF(BL21&gt;BL22,1,0)+IF(BL21&gt;BL23,1,0)</f>
        <v>2</v>
      </c>
      <c r="BG21" s="36" t="str">
        <f>C13</f>
        <v>1. Gruppe A</v>
      </c>
      <c r="BH21" s="36">
        <f ca="1">SUMIF($I$24:$X$35,$BG21,$BA$24:$BA$35)+SUMIF($Z$24:$AO$35,$BG21,$BC$24:$BC$35)</f>
        <v>0</v>
      </c>
      <c r="BI21" s="36">
        <f ca="1">SUMIF($I$24:$X$35,$BG21,$AP$24:$AQ$35)+SUMIF($Z$24:$AO$35,$BG21,$AS$24:$AT$35)</f>
        <v>0</v>
      </c>
      <c r="BJ21" s="36">
        <f ca="1">SUMIF($I$24:$X$35,$BG21,$AS$24:$AT$35)+SUMIF($Z$24:$AO$35,$BG21,$AP$24:$AQ$35)</f>
        <v>0</v>
      </c>
      <c r="BK21" s="36">
        <f ca="1">BI21-BJ21</f>
        <v>0</v>
      </c>
      <c r="BL21" s="36">
        <f ca="1">$BH21*1000000+$BK21*10000+$BI21+0.3</f>
        <v>0.3</v>
      </c>
      <c r="BM21" s="36"/>
      <c r="BN21" s="36"/>
    </row>
    <row r="22" spans="1:66" ht="15.75" thickBot="1" x14ac:dyDescent="0.3">
      <c r="A22" s="19" t="s">
        <v>39</v>
      </c>
      <c r="AZ22" s="36"/>
      <c r="BA22" s="36"/>
      <c r="BB22" s="36"/>
      <c r="BC22" s="36"/>
      <c r="BD22" s="36"/>
      <c r="BE22" s="36"/>
      <c r="BF22" s="36">
        <f ca="1">IF(BL22&gt;BL23,1,0)+IF(BL22&gt;BL21,1,0)</f>
        <v>1</v>
      </c>
      <c r="BG22" s="36" t="str">
        <f>C14</f>
        <v>2. Gruppe B</v>
      </c>
      <c r="BH22" s="36">
        <f t="shared" ref="BH22:BH35" ca="1" si="0">SUMIF($I$24:$X$35,$BG22,$BA$24:$BA$35)+SUMIF($Z$24:$AO$35,$BG22,$BC$24:$BC$35)</f>
        <v>0</v>
      </c>
      <c r="BI22" s="36">
        <f t="shared" ref="BI22:BI35" ca="1" si="1">SUMIF($I$24:$X$35,$BG22,$AP$24:$AQ$35)+SUMIF($Z$24:$AO$35,$BG22,$AS$24:$AT$35)</f>
        <v>0</v>
      </c>
      <c r="BJ22" s="36">
        <f t="shared" ref="BJ22:BJ35" ca="1" si="2">SUMIF($I$24:$X$35,$BG22,$AS$24:$AT$35)+SUMIF($Z$24:$AO$35,$BG22,$AP$24:$AQ$35)</f>
        <v>0</v>
      </c>
      <c r="BK22" s="36">
        <f t="shared" ref="BK22:BK35" ca="1" si="3">BI22-BJ22</f>
        <v>0</v>
      </c>
      <c r="BL22" s="36">
        <f ca="1">$BH22*1000000+$BK22*10000+$BI22+0.2</f>
        <v>0.2</v>
      </c>
      <c r="BM22" s="36"/>
      <c r="BN22" s="36"/>
    </row>
    <row r="23" spans="1:66" ht="16.5" thickBot="1" x14ac:dyDescent="0.3">
      <c r="B23" s="115" t="s">
        <v>24</v>
      </c>
      <c r="C23" s="116"/>
      <c r="D23" s="116" t="s">
        <v>25</v>
      </c>
      <c r="E23" s="116"/>
      <c r="F23" s="116"/>
      <c r="G23" s="116"/>
      <c r="H23" s="116"/>
      <c r="I23" s="116" t="s">
        <v>26</v>
      </c>
      <c r="J23" s="116"/>
      <c r="K23" s="116"/>
      <c r="L23" s="116"/>
      <c r="M23" s="116"/>
      <c r="N23" s="116"/>
      <c r="O23" s="116"/>
      <c r="P23" s="116"/>
      <c r="Q23" s="116"/>
      <c r="R23" s="116"/>
      <c r="S23" s="116"/>
      <c r="T23" s="116"/>
      <c r="U23" s="116"/>
      <c r="V23" s="116"/>
      <c r="W23" s="116"/>
      <c r="X23" s="116"/>
      <c r="Y23" s="116"/>
      <c r="Z23" s="116"/>
      <c r="AA23" s="116"/>
      <c r="AB23" s="116"/>
      <c r="AC23" s="116"/>
      <c r="AD23" s="116"/>
      <c r="AE23" s="116"/>
      <c r="AF23" s="116"/>
      <c r="AG23" s="116"/>
      <c r="AH23" s="116"/>
      <c r="AI23" s="116"/>
      <c r="AJ23" s="116"/>
      <c r="AK23" s="116"/>
      <c r="AL23" s="116"/>
      <c r="AM23" s="116"/>
      <c r="AN23" s="116"/>
      <c r="AO23" s="116"/>
      <c r="AP23" s="116" t="s">
        <v>27</v>
      </c>
      <c r="AQ23" s="116"/>
      <c r="AR23" s="116"/>
      <c r="AS23" s="116"/>
      <c r="AT23" s="116"/>
      <c r="AU23" s="117"/>
      <c r="AV23" s="96"/>
      <c r="AW23" s="97"/>
      <c r="AZ23" s="36"/>
      <c r="BA23" s="36"/>
      <c r="BB23" s="36"/>
      <c r="BC23" s="36"/>
      <c r="BD23" s="36"/>
      <c r="BE23" s="36"/>
      <c r="BF23" s="36">
        <f ca="1">IF(BL23&gt;BL21,1,0)+IF(BL23&gt;BL22,1,0)</f>
        <v>0</v>
      </c>
      <c r="BG23" s="36" t="str">
        <f>C15</f>
        <v>3. Gruppe C</v>
      </c>
      <c r="BH23" s="36">
        <f t="shared" ca="1" si="0"/>
        <v>0</v>
      </c>
      <c r="BI23" s="36">
        <f t="shared" ca="1" si="1"/>
        <v>0</v>
      </c>
      <c r="BJ23" s="36">
        <f t="shared" ca="1" si="2"/>
        <v>0</v>
      </c>
      <c r="BK23" s="36">
        <f t="shared" ca="1" si="3"/>
        <v>0</v>
      </c>
      <c r="BL23" s="36">
        <f ca="1">$BH23*1000000+$BK23*10000+$BI23+0.1</f>
        <v>0.1</v>
      </c>
      <c r="BM23" s="36"/>
      <c r="BN23" s="36"/>
    </row>
    <row r="24" spans="1:66" x14ac:dyDescent="0.25">
      <c r="B24" s="88">
        <v>1</v>
      </c>
      <c r="C24" s="79"/>
      <c r="D24" s="81">
        <f>G9</f>
        <v>0.5</v>
      </c>
      <c r="E24" s="79"/>
      <c r="F24" s="79"/>
      <c r="G24" s="79"/>
      <c r="H24" s="79"/>
      <c r="I24" s="113" t="str">
        <f>C13</f>
        <v>1. Gruppe A</v>
      </c>
      <c r="J24" s="114"/>
      <c r="K24" s="114"/>
      <c r="L24" s="114"/>
      <c r="M24" s="114"/>
      <c r="N24" s="114"/>
      <c r="O24" s="114"/>
      <c r="P24" s="114"/>
      <c r="Q24" s="114"/>
      <c r="R24" s="114"/>
      <c r="S24" s="114"/>
      <c r="T24" s="114"/>
      <c r="U24" s="114"/>
      <c r="V24" s="114"/>
      <c r="W24" s="114"/>
      <c r="X24" s="114"/>
      <c r="Y24" s="15" t="s">
        <v>29</v>
      </c>
      <c r="Z24" s="79" t="str">
        <f>C14</f>
        <v>2. Gruppe B</v>
      </c>
      <c r="AA24" s="79"/>
      <c r="AB24" s="79"/>
      <c r="AC24" s="79"/>
      <c r="AD24" s="79"/>
      <c r="AE24" s="79"/>
      <c r="AF24" s="79"/>
      <c r="AG24" s="79"/>
      <c r="AH24" s="79"/>
      <c r="AI24" s="79"/>
      <c r="AJ24" s="79"/>
      <c r="AK24" s="79"/>
      <c r="AL24" s="79"/>
      <c r="AM24" s="79"/>
      <c r="AN24" s="79"/>
      <c r="AO24" s="79"/>
      <c r="AP24" s="79"/>
      <c r="AQ24" s="79"/>
      <c r="AR24" s="13" t="s">
        <v>28</v>
      </c>
      <c r="AS24" s="79"/>
      <c r="AT24" s="79"/>
      <c r="AU24" s="79"/>
      <c r="AV24" s="79"/>
      <c r="AW24" s="80"/>
      <c r="AZ24" s="36"/>
      <c r="BA24" s="36">
        <f>IF(ISBLANK($AP24),0,IF($AP24&gt;$AS24,3,IF($AP24=$AS24,1,0)))</f>
        <v>0</v>
      </c>
      <c r="BB24" s="36"/>
      <c r="BC24" s="36">
        <f>IF(ISBLANK($AS24),0,IF($AP24&lt;$AS24,3,IF($AP24=$AS24,1,0)))</f>
        <v>0</v>
      </c>
      <c r="BD24" s="36"/>
      <c r="BE24" s="36"/>
      <c r="BF24" s="36"/>
      <c r="BG24" s="36"/>
      <c r="BH24" s="36"/>
      <c r="BI24" s="36"/>
      <c r="BJ24" s="36"/>
      <c r="BK24" s="36"/>
      <c r="BL24" s="36"/>
      <c r="BM24" s="36"/>
      <c r="BN24" s="36"/>
    </row>
    <row r="25" spans="1:66" ht="15.75" thickBot="1" x14ac:dyDescent="0.3">
      <c r="B25" s="73">
        <v>2</v>
      </c>
      <c r="C25" s="65"/>
      <c r="D25" s="87">
        <f>D24</f>
        <v>0.5</v>
      </c>
      <c r="E25" s="65"/>
      <c r="F25" s="65"/>
      <c r="G25" s="65"/>
      <c r="H25" s="65"/>
      <c r="I25" s="111" t="str">
        <f>AE13</f>
        <v>1. Gruppe B</v>
      </c>
      <c r="J25" s="112"/>
      <c r="K25" s="112"/>
      <c r="L25" s="112"/>
      <c r="M25" s="112"/>
      <c r="N25" s="112"/>
      <c r="O25" s="112"/>
      <c r="P25" s="112"/>
      <c r="Q25" s="112"/>
      <c r="R25" s="112"/>
      <c r="S25" s="112"/>
      <c r="T25" s="112"/>
      <c r="U25" s="112"/>
      <c r="V25" s="112"/>
      <c r="W25" s="112"/>
      <c r="X25" s="112"/>
      <c r="Y25" s="20" t="s">
        <v>29</v>
      </c>
      <c r="Z25" s="65" t="str">
        <f>AE14</f>
        <v>2. Gruppe C</v>
      </c>
      <c r="AA25" s="65"/>
      <c r="AB25" s="65"/>
      <c r="AC25" s="65"/>
      <c r="AD25" s="65"/>
      <c r="AE25" s="65"/>
      <c r="AF25" s="65"/>
      <c r="AG25" s="65"/>
      <c r="AH25" s="65"/>
      <c r="AI25" s="65"/>
      <c r="AJ25" s="65"/>
      <c r="AK25" s="65"/>
      <c r="AL25" s="65"/>
      <c r="AM25" s="65"/>
      <c r="AN25" s="65"/>
      <c r="AO25" s="65"/>
      <c r="AP25" s="65"/>
      <c r="AQ25" s="65"/>
      <c r="AR25" s="11" t="s">
        <v>28</v>
      </c>
      <c r="AS25" s="65"/>
      <c r="AT25" s="65"/>
      <c r="AU25" s="65"/>
      <c r="AV25" s="65"/>
      <c r="AW25" s="78"/>
      <c r="AZ25" s="36"/>
      <c r="BA25" s="36">
        <f t="shared" ref="BA25:BA35" si="4">IF(ISBLANK($AP25),0,IF($AP25&gt;$AS25,3,IF($AP25=$AS25,1,0)))</f>
        <v>0</v>
      </c>
      <c r="BB25" s="36"/>
      <c r="BC25" s="36">
        <f t="shared" ref="BC25:BC35" si="5">IF(ISBLANK($AS25),0,IF($AP25&lt;$AS25,3,IF($AP25=$AS25,1,0)))</f>
        <v>0</v>
      </c>
      <c r="BD25" s="36"/>
      <c r="BE25" s="36"/>
      <c r="BF25" s="36">
        <f ca="1">IF(BL25&gt;BL26,1,0)+IF(BL25&gt;BL27,1,0)</f>
        <v>2</v>
      </c>
      <c r="BG25" s="36" t="str">
        <f>AE13</f>
        <v>1. Gruppe B</v>
      </c>
      <c r="BH25" s="36">
        <f t="shared" ca="1" si="0"/>
        <v>0</v>
      </c>
      <c r="BI25" s="36">
        <f t="shared" ca="1" si="1"/>
        <v>0</v>
      </c>
      <c r="BJ25" s="36">
        <f t="shared" ca="1" si="2"/>
        <v>0</v>
      </c>
      <c r="BK25" s="36">
        <f t="shared" ca="1" si="3"/>
        <v>0</v>
      </c>
      <c r="BL25" s="36">
        <f ca="1">$BH25*1000000+$BK25*10000+$BI25+0.3</f>
        <v>0.3</v>
      </c>
      <c r="BM25" s="36"/>
      <c r="BN25" s="36"/>
    </row>
    <row r="26" spans="1:66" ht="15.75" thickBot="1" x14ac:dyDescent="0.3">
      <c r="B26" s="88">
        <v>1</v>
      </c>
      <c r="C26" s="79"/>
      <c r="D26" s="87">
        <f t="shared" ref="D26:D34" si="6">D25+$Y$9+$AP$9</f>
        <v>0.51180555555555551</v>
      </c>
      <c r="E26" s="65"/>
      <c r="F26" s="65"/>
      <c r="G26" s="65"/>
      <c r="H26" s="65"/>
      <c r="I26" s="113" t="str">
        <f>C18</f>
        <v>1. Gruppe C</v>
      </c>
      <c r="J26" s="114"/>
      <c r="K26" s="114"/>
      <c r="L26" s="114"/>
      <c r="M26" s="114"/>
      <c r="N26" s="114"/>
      <c r="O26" s="114"/>
      <c r="P26" s="114"/>
      <c r="Q26" s="114"/>
      <c r="R26" s="114"/>
      <c r="S26" s="114"/>
      <c r="T26" s="114"/>
      <c r="U26" s="114"/>
      <c r="V26" s="114"/>
      <c r="W26" s="114"/>
      <c r="X26" s="114"/>
      <c r="Y26" s="15" t="s">
        <v>29</v>
      </c>
      <c r="Z26" s="79" t="str">
        <f>C19</f>
        <v>2. Gruppe D</v>
      </c>
      <c r="AA26" s="79"/>
      <c r="AB26" s="79"/>
      <c r="AC26" s="79"/>
      <c r="AD26" s="79"/>
      <c r="AE26" s="79"/>
      <c r="AF26" s="79"/>
      <c r="AG26" s="79"/>
      <c r="AH26" s="79"/>
      <c r="AI26" s="79"/>
      <c r="AJ26" s="79"/>
      <c r="AK26" s="79"/>
      <c r="AL26" s="79"/>
      <c r="AM26" s="79"/>
      <c r="AN26" s="79"/>
      <c r="AO26" s="79"/>
      <c r="AP26" s="79"/>
      <c r="AQ26" s="79"/>
      <c r="AR26" s="13" t="s">
        <v>28</v>
      </c>
      <c r="AS26" s="79"/>
      <c r="AT26" s="79"/>
      <c r="AU26" s="79"/>
      <c r="AV26" s="79"/>
      <c r="AW26" s="80"/>
      <c r="AZ26" s="36"/>
      <c r="BA26" s="36">
        <f t="shared" si="4"/>
        <v>0</v>
      </c>
      <c r="BB26" s="36"/>
      <c r="BC26" s="36">
        <f t="shared" si="5"/>
        <v>0</v>
      </c>
      <c r="BD26" s="36"/>
      <c r="BE26" s="36"/>
      <c r="BF26" s="36">
        <f ca="1">IF(BL26&gt;BL27,1,0)+IF(BL26&gt;BL25,1,0)</f>
        <v>1</v>
      </c>
      <c r="BG26" s="36" t="str">
        <f>AE14</f>
        <v>2. Gruppe C</v>
      </c>
      <c r="BH26" s="36">
        <f t="shared" ca="1" si="0"/>
        <v>0</v>
      </c>
      <c r="BI26" s="36">
        <f t="shared" ca="1" si="1"/>
        <v>0</v>
      </c>
      <c r="BJ26" s="36">
        <f t="shared" ca="1" si="2"/>
        <v>0</v>
      </c>
      <c r="BK26" s="36">
        <f t="shared" ca="1" si="3"/>
        <v>0</v>
      </c>
      <c r="BL26" s="36">
        <f ca="1">$BH26*1000000+$BK26*10000+$BI26+0.2</f>
        <v>0.2</v>
      </c>
      <c r="BM26" s="36"/>
      <c r="BN26" s="36"/>
    </row>
    <row r="27" spans="1:66" ht="15.75" thickBot="1" x14ac:dyDescent="0.3">
      <c r="B27" s="73">
        <v>2</v>
      </c>
      <c r="C27" s="65"/>
      <c r="D27" s="87">
        <f>D26</f>
        <v>0.51180555555555551</v>
      </c>
      <c r="E27" s="65"/>
      <c r="F27" s="65"/>
      <c r="G27" s="65"/>
      <c r="H27" s="65"/>
      <c r="I27" s="111" t="str">
        <f>AE18</f>
        <v>1. Gruppe D</v>
      </c>
      <c r="J27" s="112"/>
      <c r="K27" s="112"/>
      <c r="L27" s="112"/>
      <c r="M27" s="112"/>
      <c r="N27" s="112"/>
      <c r="O27" s="112"/>
      <c r="P27" s="112"/>
      <c r="Q27" s="112"/>
      <c r="R27" s="112"/>
      <c r="S27" s="112"/>
      <c r="T27" s="112"/>
      <c r="U27" s="112"/>
      <c r="V27" s="112"/>
      <c r="W27" s="112"/>
      <c r="X27" s="112"/>
      <c r="Y27" s="20" t="s">
        <v>29</v>
      </c>
      <c r="Z27" s="65" t="str">
        <f>AE19</f>
        <v>2. Gruppe A</v>
      </c>
      <c r="AA27" s="65"/>
      <c r="AB27" s="65"/>
      <c r="AC27" s="65"/>
      <c r="AD27" s="65"/>
      <c r="AE27" s="65"/>
      <c r="AF27" s="65"/>
      <c r="AG27" s="65"/>
      <c r="AH27" s="65"/>
      <c r="AI27" s="65"/>
      <c r="AJ27" s="65"/>
      <c r="AK27" s="65"/>
      <c r="AL27" s="65"/>
      <c r="AM27" s="65"/>
      <c r="AN27" s="65"/>
      <c r="AO27" s="65"/>
      <c r="AP27" s="65"/>
      <c r="AQ27" s="65"/>
      <c r="AR27" s="11" t="s">
        <v>28</v>
      </c>
      <c r="AS27" s="65"/>
      <c r="AT27" s="65"/>
      <c r="AU27" s="65"/>
      <c r="AV27" s="65"/>
      <c r="AW27" s="78"/>
      <c r="AZ27" s="36"/>
      <c r="BA27" s="36">
        <f t="shared" si="4"/>
        <v>0</v>
      </c>
      <c r="BB27" s="36"/>
      <c r="BC27" s="36">
        <f t="shared" si="5"/>
        <v>0</v>
      </c>
      <c r="BD27" s="36"/>
      <c r="BE27" s="36"/>
      <c r="BF27" s="36">
        <f ca="1">IF(BL27&gt;BL25,1,0)+IF(BL27&gt;BL26,1,0)</f>
        <v>0</v>
      </c>
      <c r="BG27" s="36" t="str">
        <f>AE15</f>
        <v>3. Gruppe D</v>
      </c>
      <c r="BH27" s="36">
        <f t="shared" ca="1" si="0"/>
        <v>0</v>
      </c>
      <c r="BI27" s="36">
        <f t="shared" ca="1" si="1"/>
        <v>0</v>
      </c>
      <c r="BJ27" s="36">
        <f t="shared" ca="1" si="2"/>
        <v>0</v>
      </c>
      <c r="BK27" s="36">
        <f t="shared" ca="1" si="3"/>
        <v>0</v>
      </c>
      <c r="BL27" s="36">
        <f t="shared" ref="BL27:BL35" ca="1" si="7">$BH27*1000000+$BK27*10000+$BI27+0.1</f>
        <v>0.1</v>
      </c>
      <c r="BM27" s="36"/>
      <c r="BN27" s="36"/>
    </row>
    <row r="28" spans="1:66" ht="15.75" thickBot="1" x14ac:dyDescent="0.3">
      <c r="B28" s="88">
        <v>1</v>
      </c>
      <c r="C28" s="79"/>
      <c r="D28" s="87">
        <f t="shared" si="6"/>
        <v>0.52361111111111103</v>
      </c>
      <c r="E28" s="65"/>
      <c r="F28" s="65"/>
      <c r="G28" s="65"/>
      <c r="H28" s="65"/>
      <c r="I28" s="113" t="str">
        <f>C15</f>
        <v>3. Gruppe C</v>
      </c>
      <c r="J28" s="114"/>
      <c r="K28" s="114"/>
      <c r="L28" s="114"/>
      <c r="M28" s="114"/>
      <c r="N28" s="114"/>
      <c r="O28" s="114"/>
      <c r="P28" s="114"/>
      <c r="Q28" s="114"/>
      <c r="R28" s="114"/>
      <c r="S28" s="114"/>
      <c r="T28" s="114"/>
      <c r="U28" s="114"/>
      <c r="V28" s="114"/>
      <c r="W28" s="114"/>
      <c r="X28" s="114"/>
      <c r="Y28" s="15" t="s">
        <v>29</v>
      </c>
      <c r="Z28" s="79" t="str">
        <f>C13</f>
        <v>1. Gruppe A</v>
      </c>
      <c r="AA28" s="79"/>
      <c r="AB28" s="79"/>
      <c r="AC28" s="79"/>
      <c r="AD28" s="79"/>
      <c r="AE28" s="79"/>
      <c r="AF28" s="79"/>
      <c r="AG28" s="79"/>
      <c r="AH28" s="79"/>
      <c r="AI28" s="79"/>
      <c r="AJ28" s="79"/>
      <c r="AK28" s="79"/>
      <c r="AL28" s="79"/>
      <c r="AM28" s="79"/>
      <c r="AN28" s="79"/>
      <c r="AO28" s="79"/>
      <c r="AP28" s="79"/>
      <c r="AQ28" s="79"/>
      <c r="AR28" s="13" t="s">
        <v>28</v>
      </c>
      <c r="AS28" s="79"/>
      <c r="AT28" s="79"/>
      <c r="AU28" s="79"/>
      <c r="AV28" s="79"/>
      <c r="AW28" s="80"/>
      <c r="AZ28" s="36"/>
      <c r="BA28" s="36">
        <f t="shared" si="4"/>
        <v>0</v>
      </c>
      <c r="BB28" s="36"/>
      <c r="BC28" s="36">
        <f t="shared" si="5"/>
        <v>0</v>
      </c>
      <c r="BD28" s="36"/>
      <c r="BE28" s="36"/>
      <c r="BF28" s="36"/>
      <c r="BG28" s="36"/>
      <c r="BH28" s="36"/>
      <c r="BI28" s="36"/>
      <c r="BJ28" s="36"/>
      <c r="BK28" s="36"/>
      <c r="BL28" s="36"/>
      <c r="BM28" s="36"/>
      <c r="BN28" s="36"/>
    </row>
    <row r="29" spans="1:66" ht="15.75" thickBot="1" x14ac:dyDescent="0.3">
      <c r="B29" s="73">
        <v>2</v>
      </c>
      <c r="C29" s="65"/>
      <c r="D29" s="87">
        <f>D28</f>
        <v>0.52361111111111103</v>
      </c>
      <c r="E29" s="65"/>
      <c r="F29" s="65"/>
      <c r="G29" s="65"/>
      <c r="H29" s="65"/>
      <c r="I29" s="111" t="str">
        <f>AE15</f>
        <v>3. Gruppe D</v>
      </c>
      <c r="J29" s="112"/>
      <c r="K29" s="112"/>
      <c r="L29" s="112"/>
      <c r="M29" s="112"/>
      <c r="N29" s="112"/>
      <c r="O29" s="112"/>
      <c r="P29" s="112"/>
      <c r="Q29" s="112"/>
      <c r="R29" s="112"/>
      <c r="S29" s="112"/>
      <c r="T29" s="112"/>
      <c r="U29" s="112"/>
      <c r="V29" s="112"/>
      <c r="W29" s="112"/>
      <c r="X29" s="112"/>
      <c r="Y29" s="20" t="s">
        <v>29</v>
      </c>
      <c r="Z29" s="65" t="str">
        <f>AE13</f>
        <v>1. Gruppe B</v>
      </c>
      <c r="AA29" s="65"/>
      <c r="AB29" s="65"/>
      <c r="AC29" s="65"/>
      <c r="AD29" s="65"/>
      <c r="AE29" s="65"/>
      <c r="AF29" s="65"/>
      <c r="AG29" s="65"/>
      <c r="AH29" s="65"/>
      <c r="AI29" s="65"/>
      <c r="AJ29" s="65"/>
      <c r="AK29" s="65"/>
      <c r="AL29" s="65"/>
      <c r="AM29" s="65"/>
      <c r="AN29" s="65"/>
      <c r="AO29" s="65"/>
      <c r="AP29" s="65"/>
      <c r="AQ29" s="65"/>
      <c r="AR29" s="11" t="s">
        <v>28</v>
      </c>
      <c r="AS29" s="65"/>
      <c r="AT29" s="65"/>
      <c r="AU29" s="65"/>
      <c r="AV29" s="65"/>
      <c r="AW29" s="78"/>
      <c r="AZ29" s="36"/>
      <c r="BA29" s="36">
        <f t="shared" si="4"/>
        <v>0</v>
      </c>
      <c r="BB29" s="36"/>
      <c r="BC29" s="36">
        <f t="shared" si="5"/>
        <v>0</v>
      </c>
      <c r="BD29" s="36"/>
      <c r="BE29" s="36"/>
      <c r="BF29" s="36">
        <f ca="1">IF(BL29&gt;BL30,1,0)+IF(BL29&gt;BL31,1,0)</f>
        <v>2</v>
      </c>
      <c r="BG29" s="36" t="str">
        <f>C18</f>
        <v>1. Gruppe C</v>
      </c>
      <c r="BH29" s="36">
        <f t="shared" ca="1" si="0"/>
        <v>0</v>
      </c>
      <c r="BI29" s="36">
        <f t="shared" ca="1" si="1"/>
        <v>0</v>
      </c>
      <c r="BJ29" s="36">
        <f t="shared" ca="1" si="2"/>
        <v>0</v>
      </c>
      <c r="BK29" s="36">
        <f t="shared" ca="1" si="3"/>
        <v>0</v>
      </c>
      <c r="BL29" s="36">
        <f ca="1">$BH29*1000000+$BK29*10000+$BI29+0.3</f>
        <v>0.3</v>
      </c>
      <c r="BM29" s="36"/>
      <c r="BN29" s="36"/>
    </row>
    <row r="30" spans="1:66" ht="15.75" thickBot="1" x14ac:dyDescent="0.3">
      <c r="B30" s="88">
        <v>1</v>
      </c>
      <c r="C30" s="79"/>
      <c r="D30" s="87">
        <f t="shared" si="6"/>
        <v>0.53541666666666654</v>
      </c>
      <c r="E30" s="65"/>
      <c r="F30" s="65"/>
      <c r="G30" s="65"/>
      <c r="H30" s="65"/>
      <c r="I30" s="113" t="str">
        <f>C20</f>
        <v>3. Gruppe A</v>
      </c>
      <c r="J30" s="114"/>
      <c r="K30" s="114"/>
      <c r="L30" s="114"/>
      <c r="M30" s="114"/>
      <c r="N30" s="114"/>
      <c r="O30" s="114"/>
      <c r="P30" s="114"/>
      <c r="Q30" s="114"/>
      <c r="R30" s="114"/>
      <c r="S30" s="114"/>
      <c r="T30" s="114"/>
      <c r="U30" s="114"/>
      <c r="V30" s="114"/>
      <c r="W30" s="114"/>
      <c r="X30" s="114"/>
      <c r="Y30" s="15" t="s">
        <v>29</v>
      </c>
      <c r="Z30" s="79" t="str">
        <f>C18</f>
        <v>1. Gruppe C</v>
      </c>
      <c r="AA30" s="79"/>
      <c r="AB30" s="79"/>
      <c r="AC30" s="79"/>
      <c r="AD30" s="79"/>
      <c r="AE30" s="79"/>
      <c r="AF30" s="79"/>
      <c r="AG30" s="79"/>
      <c r="AH30" s="79"/>
      <c r="AI30" s="79"/>
      <c r="AJ30" s="79"/>
      <c r="AK30" s="79"/>
      <c r="AL30" s="79"/>
      <c r="AM30" s="79"/>
      <c r="AN30" s="79"/>
      <c r="AO30" s="79"/>
      <c r="AP30" s="79"/>
      <c r="AQ30" s="79"/>
      <c r="AR30" s="13" t="s">
        <v>28</v>
      </c>
      <c r="AS30" s="79"/>
      <c r="AT30" s="79"/>
      <c r="AU30" s="79"/>
      <c r="AV30" s="79"/>
      <c r="AW30" s="80"/>
      <c r="AZ30" s="36"/>
      <c r="BA30" s="36">
        <f t="shared" si="4"/>
        <v>0</v>
      </c>
      <c r="BB30" s="36"/>
      <c r="BC30" s="36">
        <f t="shared" si="5"/>
        <v>0</v>
      </c>
      <c r="BD30" s="36"/>
      <c r="BE30" s="36"/>
      <c r="BF30" s="36">
        <f ca="1">IF(BL30&gt;BL31,1,0)+IF(BL30&gt;BL29,1,0)</f>
        <v>1</v>
      </c>
      <c r="BG30" s="36" t="str">
        <f>C19</f>
        <v>2. Gruppe D</v>
      </c>
      <c r="BH30" s="36">
        <f t="shared" ca="1" si="0"/>
        <v>0</v>
      </c>
      <c r="BI30" s="36">
        <f t="shared" ca="1" si="1"/>
        <v>0</v>
      </c>
      <c r="BJ30" s="36">
        <f t="shared" ca="1" si="2"/>
        <v>0</v>
      </c>
      <c r="BK30" s="36">
        <f t="shared" ca="1" si="3"/>
        <v>0</v>
      </c>
      <c r="BL30" s="36">
        <f ca="1">$BH30*1000000+$BK30*10000+$BI30+0.2</f>
        <v>0.2</v>
      </c>
      <c r="BM30" s="36"/>
      <c r="BN30" s="36"/>
    </row>
    <row r="31" spans="1:66" ht="15.75" thickBot="1" x14ac:dyDescent="0.3">
      <c r="B31" s="73">
        <v>2</v>
      </c>
      <c r="C31" s="65"/>
      <c r="D31" s="87">
        <f>D30</f>
        <v>0.53541666666666654</v>
      </c>
      <c r="E31" s="65"/>
      <c r="F31" s="65"/>
      <c r="G31" s="65"/>
      <c r="H31" s="65"/>
      <c r="I31" s="111" t="str">
        <f>AE20</f>
        <v>3. Gruppe B</v>
      </c>
      <c r="J31" s="112"/>
      <c r="K31" s="112"/>
      <c r="L31" s="112"/>
      <c r="M31" s="112"/>
      <c r="N31" s="112"/>
      <c r="O31" s="112"/>
      <c r="P31" s="112"/>
      <c r="Q31" s="112"/>
      <c r="R31" s="112"/>
      <c r="S31" s="112"/>
      <c r="T31" s="112"/>
      <c r="U31" s="112"/>
      <c r="V31" s="112"/>
      <c r="W31" s="112"/>
      <c r="X31" s="112"/>
      <c r="Y31" s="20" t="s">
        <v>29</v>
      </c>
      <c r="Z31" s="65" t="str">
        <f>AE18</f>
        <v>1. Gruppe D</v>
      </c>
      <c r="AA31" s="65"/>
      <c r="AB31" s="65"/>
      <c r="AC31" s="65"/>
      <c r="AD31" s="65"/>
      <c r="AE31" s="65"/>
      <c r="AF31" s="65"/>
      <c r="AG31" s="65"/>
      <c r="AH31" s="65"/>
      <c r="AI31" s="65"/>
      <c r="AJ31" s="65"/>
      <c r="AK31" s="65"/>
      <c r="AL31" s="65"/>
      <c r="AM31" s="65"/>
      <c r="AN31" s="65"/>
      <c r="AO31" s="65"/>
      <c r="AP31" s="65"/>
      <c r="AQ31" s="65"/>
      <c r="AR31" s="11" t="s">
        <v>28</v>
      </c>
      <c r="AS31" s="65"/>
      <c r="AT31" s="65"/>
      <c r="AU31" s="65"/>
      <c r="AV31" s="65"/>
      <c r="AW31" s="78"/>
      <c r="AZ31" s="36"/>
      <c r="BA31" s="36">
        <f t="shared" si="4"/>
        <v>0</v>
      </c>
      <c r="BB31" s="36"/>
      <c r="BC31" s="36">
        <f t="shared" si="5"/>
        <v>0</v>
      </c>
      <c r="BD31" s="36"/>
      <c r="BE31" s="36"/>
      <c r="BF31" s="36">
        <f ca="1">IF(BL31&gt;BL29,1,0)+IF(BL31&gt;BL30,1,0)</f>
        <v>0</v>
      </c>
      <c r="BG31" s="36" t="str">
        <f>C20</f>
        <v>3. Gruppe A</v>
      </c>
      <c r="BH31" s="36">
        <f t="shared" ca="1" si="0"/>
        <v>0</v>
      </c>
      <c r="BI31" s="36">
        <f t="shared" ca="1" si="1"/>
        <v>0</v>
      </c>
      <c r="BJ31" s="36">
        <f t="shared" ca="1" si="2"/>
        <v>0</v>
      </c>
      <c r="BK31" s="36">
        <f t="shared" ca="1" si="3"/>
        <v>0</v>
      </c>
      <c r="BL31" s="36">
        <f ca="1">$BH31*1000000+$BK31*10000+$BI31+0.1</f>
        <v>0.1</v>
      </c>
      <c r="BM31" s="36"/>
      <c r="BN31" s="36"/>
    </row>
    <row r="32" spans="1:66" ht="15.75" thickBot="1" x14ac:dyDescent="0.3">
      <c r="B32" s="88">
        <v>1</v>
      </c>
      <c r="C32" s="79"/>
      <c r="D32" s="87">
        <f t="shared" si="6"/>
        <v>0.54722222222222205</v>
      </c>
      <c r="E32" s="65"/>
      <c r="F32" s="65"/>
      <c r="G32" s="65"/>
      <c r="H32" s="65"/>
      <c r="I32" s="113" t="str">
        <f>C14</f>
        <v>2. Gruppe B</v>
      </c>
      <c r="J32" s="114"/>
      <c r="K32" s="114"/>
      <c r="L32" s="114"/>
      <c r="M32" s="114"/>
      <c r="N32" s="114"/>
      <c r="O32" s="114"/>
      <c r="P32" s="114"/>
      <c r="Q32" s="114"/>
      <c r="R32" s="114"/>
      <c r="S32" s="114"/>
      <c r="T32" s="114"/>
      <c r="U32" s="114"/>
      <c r="V32" s="114"/>
      <c r="W32" s="114"/>
      <c r="X32" s="114"/>
      <c r="Y32" s="15" t="s">
        <v>29</v>
      </c>
      <c r="Z32" s="79" t="str">
        <f>C15</f>
        <v>3. Gruppe C</v>
      </c>
      <c r="AA32" s="79"/>
      <c r="AB32" s="79"/>
      <c r="AC32" s="79"/>
      <c r="AD32" s="79"/>
      <c r="AE32" s="79"/>
      <c r="AF32" s="79"/>
      <c r="AG32" s="79"/>
      <c r="AH32" s="79"/>
      <c r="AI32" s="79"/>
      <c r="AJ32" s="79"/>
      <c r="AK32" s="79"/>
      <c r="AL32" s="79"/>
      <c r="AM32" s="79"/>
      <c r="AN32" s="79"/>
      <c r="AO32" s="79"/>
      <c r="AP32" s="79"/>
      <c r="AQ32" s="79"/>
      <c r="AR32" s="13" t="s">
        <v>28</v>
      </c>
      <c r="AS32" s="79"/>
      <c r="AT32" s="79"/>
      <c r="AU32" s="79"/>
      <c r="AV32" s="79"/>
      <c r="AW32" s="80"/>
      <c r="AZ32" s="36"/>
      <c r="BA32" s="36">
        <f t="shared" si="4"/>
        <v>0</v>
      </c>
      <c r="BB32" s="36"/>
      <c r="BC32" s="36">
        <f t="shared" si="5"/>
        <v>0</v>
      </c>
      <c r="BD32" s="36"/>
      <c r="BE32" s="36"/>
      <c r="BF32" s="36"/>
      <c r="BG32" s="36"/>
      <c r="BH32" s="36"/>
      <c r="BI32" s="36"/>
      <c r="BJ32" s="36"/>
      <c r="BK32" s="36"/>
      <c r="BL32" s="36"/>
      <c r="BM32" s="36"/>
      <c r="BN32" s="36"/>
    </row>
    <row r="33" spans="1:66" ht="15.75" thickBot="1" x14ac:dyDescent="0.3">
      <c r="B33" s="73">
        <v>2</v>
      </c>
      <c r="C33" s="65"/>
      <c r="D33" s="87">
        <f>D32</f>
        <v>0.54722222222222205</v>
      </c>
      <c r="E33" s="65"/>
      <c r="F33" s="65"/>
      <c r="G33" s="65"/>
      <c r="H33" s="65"/>
      <c r="I33" s="111" t="str">
        <f>AE14</f>
        <v>2. Gruppe C</v>
      </c>
      <c r="J33" s="112"/>
      <c r="K33" s="112"/>
      <c r="L33" s="112"/>
      <c r="M33" s="112"/>
      <c r="N33" s="112"/>
      <c r="O33" s="112"/>
      <c r="P33" s="112"/>
      <c r="Q33" s="112"/>
      <c r="R33" s="112"/>
      <c r="S33" s="112"/>
      <c r="T33" s="112"/>
      <c r="U33" s="112"/>
      <c r="V33" s="112"/>
      <c r="W33" s="112"/>
      <c r="X33" s="112"/>
      <c r="Y33" s="20" t="s">
        <v>29</v>
      </c>
      <c r="Z33" s="65" t="str">
        <f>AE15</f>
        <v>3. Gruppe D</v>
      </c>
      <c r="AA33" s="65"/>
      <c r="AB33" s="65"/>
      <c r="AC33" s="65"/>
      <c r="AD33" s="65"/>
      <c r="AE33" s="65"/>
      <c r="AF33" s="65"/>
      <c r="AG33" s="65"/>
      <c r="AH33" s="65"/>
      <c r="AI33" s="65"/>
      <c r="AJ33" s="65"/>
      <c r="AK33" s="65"/>
      <c r="AL33" s="65"/>
      <c r="AM33" s="65"/>
      <c r="AN33" s="65"/>
      <c r="AO33" s="65"/>
      <c r="AP33" s="65"/>
      <c r="AQ33" s="65"/>
      <c r="AR33" s="11" t="s">
        <v>28</v>
      </c>
      <c r="AS33" s="65"/>
      <c r="AT33" s="65"/>
      <c r="AU33" s="65"/>
      <c r="AV33" s="65"/>
      <c r="AW33" s="78"/>
      <c r="AZ33" s="36"/>
      <c r="BA33" s="36">
        <f t="shared" si="4"/>
        <v>0</v>
      </c>
      <c r="BB33" s="36"/>
      <c r="BC33" s="36">
        <f t="shared" si="5"/>
        <v>0</v>
      </c>
      <c r="BD33" s="36"/>
      <c r="BE33" s="36"/>
      <c r="BF33" s="36">
        <f ca="1">IF(BL33&gt;BL34,1,0)+IF(BL33&gt;BL35,1,0)</f>
        <v>2</v>
      </c>
      <c r="BG33" s="36" t="str">
        <f>AE18</f>
        <v>1. Gruppe D</v>
      </c>
      <c r="BH33" s="36">
        <f t="shared" ca="1" si="0"/>
        <v>0</v>
      </c>
      <c r="BI33" s="36">
        <f t="shared" ca="1" si="1"/>
        <v>0</v>
      </c>
      <c r="BJ33" s="36">
        <f t="shared" ca="1" si="2"/>
        <v>0</v>
      </c>
      <c r="BK33" s="36">
        <f t="shared" ca="1" si="3"/>
        <v>0</v>
      </c>
      <c r="BL33" s="36">
        <f ca="1">$BH33*1000000+$BK33*10000+$BI33+0.3</f>
        <v>0.3</v>
      </c>
      <c r="BM33" s="36"/>
      <c r="BN33" s="36"/>
    </row>
    <row r="34" spans="1:66" ht="15.75" thickBot="1" x14ac:dyDescent="0.3">
      <c r="B34" s="88">
        <v>1</v>
      </c>
      <c r="C34" s="79"/>
      <c r="D34" s="87">
        <f t="shared" si="6"/>
        <v>0.55902777777777757</v>
      </c>
      <c r="E34" s="65"/>
      <c r="F34" s="65"/>
      <c r="G34" s="65"/>
      <c r="H34" s="65"/>
      <c r="I34" s="113" t="str">
        <f>C19</f>
        <v>2. Gruppe D</v>
      </c>
      <c r="J34" s="114"/>
      <c r="K34" s="114"/>
      <c r="L34" s="114"/>
      <c r="M34" s="114"/>
      <c r="N34" s="114"/>
      <c r="O34" s="114"/>
      <c r="P34" s="114"/>
      <c r="Q34" s="114"/>
      <c r="R34" s="114"/>
      <c r="S34" s="114"/>
      <c r="T34" s="114"/>
      <c r="U34" s="114"/>
      <c r="V34" s="114"/>
      <c r="W34" s="114"/>
      <c r="X34" s="114"/>
      <c r="Y34" s="15" t="s">
        <v>29</v>
      </c>
      <c r="Z34" s="79" t="str">
        <f>C20</f>
        <v>3. Gruppe A</v>
      </c>
      <c r="AA34" s="79"/>
      <c r="AB34" s="79"/>
      <c r="AC34" s="79"/>
      <c r="AD34" s="79"/>
      <c r="AE34" s="79"/>
      <c r="AF34" s="79"/>
      <c r="AG34" s="79"/>
      <c r="AH34" s="79"/>
      <c r="AI34" s="79"/>
      <c r="AJ34" s="79"/>
      <c r="AK34" s="79"/>
      <c r="AL34" s="79"/>
      <c r="AM34" s="79"/>
      <c r="AN34" s="79"/>
      <c r="AO34" s="79"/>
      <c r="AP34" s="79"/>
      <c r="AQ34" s="79"/>
      <c r="AR34" s="13" t="s">
        <v>28</v>
      </c>
      <c r="AS34" s="79"/>
      <c r="AT34" s="79"/>
      <c r="AU34" s="79"/>
      <c r="AV34" s="79"/>
      <c r="AW34" s="80"/>
      <c r="AZ34" s="36"/>
      <c r="BA34" s="36">
        <f t="shared" si="4"/>
        <v>0</v>
      </c>
      <c r="BB34" s="36"/>
      <c r="BC34" s="36">
        <f t="shared" si="5"/>
        <v>0</v>
      </c>
      <c r="BD34" s="36"/>
      <c r="BE34" s="36"/>
      <c r="BF34" s="36">
        <f ca="1">IF(BL34&gt;BL35,1,0)+IF(BL34&gt;BL33,1,0)</f>
        <v>1</v>
      </c>
      <c r="BG34" s="36" t="str">
        <f>AE19</f>
        <v>2. Gruppe A</v>
      </c>
      <c r="BH34" s="36">
        <f t="shared" ca="1" si="0"/>
        <v>0</v>
      </c>
      <c r="BI34" s="36">
        <f t="shared" ca="1" si="1"/>
        <v>0</v>
      </c>
      <c r="BJ34" s="36">
        <f t="shared" ca="1" si="2"/>
        <v>0</v>
      </c>
      <c r="BK34" s="36">
        <f t="shared" ca="1" si="3"/>
        <v>0</v>
      </c>
      <c r="BL34" s="36">
        <f ca="1">$BH34*1000000+$BK34*10000+$BI34+0.2</f>
        <v>0.2</v>
      </c>
      <c r="BM34" s="36"/>
      <c r="BN34" s="36"/>
    </row>
    <row r="35" spans="1:66" ht="15.75" thickBot="1" x14ac:dyDescent="0.3">
      <c r="B35" s="73">
        <v>2</v>
      </c>
      <c r="C35" s="65"/>
      <c r="D35" s="87">
        <f>D34</f>
        <v>0.55902777777777757</v>
      </c>
      <c r="E35" s="65"/>
      <c r="F35" s="65"/>
      <c r="G35" s="65"/>
      <c r="H35" s="65"/>
      <c r="I35" s="111" t="str">
        <f>AE19</f>
        <v>2. Gruppe A</v>
      </c>
      <c r="J35" s="112"/>
      <c r="K35" s="112"/>
      <c r="L35" s="112"/>
      <c r="M35" s="112"/>
      <c r="N35" s="112"/>
      <c r="O35" s="112"/>
      <c r="P35" s="112"/>
      <c r="Q35" s="112"/>
      <c r="R35" s="112"/>
      <c r="S35" s="112"/>
      <c r="T35" s="112"/>
      <c r="U35" s="112"/>
      <c r="V35" s="112"/>
      <c r="W35" s="112"/>
      <c r="X35" s="112"/>
      <c r="Y35" s="20" t="s">
        <v>29</v>
      </c>
      <c r="Z35" s="65" t="str">
        <f>AE20</f>
        <v>3. Gruppe B</v>
      </c>
      <c r="AA35" s="65"/>
      <c r="AB35" s="65"/>
      <c r="AC35" s="65"/>
      <c r="AD35" s="65"/>
      <c r="AE35" s="65"/>
      <c r="AF35" s="65"/>
      <c r="AG35" s="65"/>
      <c r="AH35" s="65"/>
      <c r="AI35" s="65"/>
      <c r="AJ35" s="65"/>
      <c r="AK35" s="65"/>
      <c r="AL35" s="65"/>
      <c r="AM35" s="65"/>
      <c r="AN35" s="65"/>
      <c r="AO35" s="65"/>
      <c r="AP35" s="65"/>
      <c r="AQ35" s="65"/>
      <c r="AR35" s="11" t="s">
        <v>28</v>
      </c>
      <c r="AS35" s="65"/>
      <c r="AT35" s="65"/>
      <c r="AU35" s="65"/>
      <c r="AV35" s="65"/>
      <c r="AW35" s="78"/>
      <c r="AZ35" s="36"/>
      <c r="BA35" s="36">
        <f t="shared" si="4"/>
        <v>0</v>
      </c>
      <c r="BB35" s="36"/>
      <c r="BC35" s="36">
        <f t="shared" si="5"/>
        <v>0</v>
      </c>
      <c r="BD35" s="36"/>
      <c r="BE35" s="36"/>
      <c r="BF35" s="36">
        <f ca="1">IF(BL35&gt;BL33,1,0)+IF(BL35&gt;BL34,1,0)</f>
        <v>0</v>
      </c>
      <c r="BG35" s="36" t="str">
        <f>AE20</f>
        <v>3. Gruppe B</v>
      </c>
      <c r="BH35" s="36">
        <f t="shared" ca="1" si="0"/>
        <v>0</v>
      </c>
      <c r="BI35" s="36">
        <f t="shared" ca="1" si="1"/>
        <v>0</v>
      </c>
      <c r="BJ35" s="36">
        <f t="shared" ca="1" si="2"/>
        <v>0</v>
      </c>
      <c r="BK35" s="36">
        <f t="shared" ca="1" si="3"/>
        <v>0</v>
      </c>
      <c r="BL35" s="36">
        <f t="shared" ca="1" si="7"/>
        <v>0.1</v>
      </c>
      <c r="BM35" s="36"/>
      <c r="BN35" s="36"/>
    </row>
    <row r="36" spans="1:66" x14ac:dyDescent="0.25">
      <c r="B36" s="24"/>
      <c r="C36" s="24"/>
      <c r="D36" s="25"/>
      <c r="E36" s="24"/>
      <c r="F36" s="24"/>
      <c r="G36" s="24"/>
      <c r="H36" s="24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7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24"/>
      <c r="AR36" s="28"/>
      <c r="AS36" s="24"/>
      <c r="AT36" s="24"/>
      <c r="AU36" s="24"/>
      <c r="AV36" s="24"/>
      <c r="AW36" s="24"/>
      <c r="AZ36" s="36"/>
      <c r="BA36" s="36"/>
      <c r="BB36" s="36"/>
      <c r="BC36" s="36"/>
      <c r="BD36" s="36"/>
      <c r="BE36" s="36"/>
      <c r="BF36" s="36"/>
      <c r="BG36" s="36"/>
      <c r="BH36" s="36"/>
      <c r="BI36" s="36"/>
      <c r="BJ36" s="36"/>
      <c r="BK36" s="36"/>
      <c r="BL36" s="36"/>
      <c r="BM36" s="36"/>
      <c r="BN36" s="36"/>
    </row>
    <row r="37" spans="1:66" ht="15.75" thickBot="1" x14ac:dyDescent="0.3">
      <c r="A37" s="19" t="s">
        <v>40</v>
      </c>
      <c r="AZ37" s="36"/>
      <c r="BA37" s="36"/>
      <c r="BB37" s="36"/>
      <c r="BC37" s="36"/>
      <c r="BD37" s="36"/>
      <c r="BE37" s="36"/>
      <c r="BF37" s="36"/>
      <c r="BG37" s="36"/>
      <c r="BH37" s="36"/>
      <c r="BI37" s="36"/>
      <c r="BJ37" s="36"/>
      <c r="BK37" s="36"/>
      <c r="BL37" s="36"/>
      <c r="BM37" s="36"/>
      <c r="BN37" s="36"/>
    </row>
    <row r="38" spans="1:66" ht="15.75" thickBot="1" x14ac:dyDescent="0.3">
      <c r="A38" s="110" t="s">
        <v>35</v>
      </c>
      <c r="B38" s="107"/>
      <c r="C38" s="107"/>
      <c r="D38" s="107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107" t="s">
        <v>41</v>
      </c>
      <c r="Q38" s="107"/>
      <c r="R38" s="107" t="s">
        <v>31</v>
      </c>
      <c r="S38" s="107"/>
      <c r="T38" s="107"/>
      <c r="U38" s="107"/>
      <c r="V38" s="107"/>
      <c r="W38" s="107" t="s">
        <v>42</v>
      </c>
      <c r="X38" s="108"/>
      <c r="Y38" s="21"/>
      <c r="Z38" s="21"/>
      <c r="AA38" s="110" t="s">
        <v>36</v>
      </c>
      <c r="AB38" s="107"/>
      <c r="AC38" s="107"/>
      <c r="AD38" s="107"/>
      <c r="AE38" s="107"/>
      <c r="AF38" s="107"/>
      <c r="AG38" s="107"/>
      <c r="AH38" s="107"/>
      <c r="AI38" s="107"/>
      <c r="AJ38" s="107"/>
      <c r="AK38" s="107"/>
      <c r="AL38" s="107"/>
      <c r="AM38" s="107"/>
      <c r="AN38" s="107"/>
      <c r="AO38" s="107"/>
      <c r="AP38" s="107" t="s">
        <v>41</v>
      </c>
      <c r="AQ38" s="107"/>
      <c r="AR38" s="107" t="s">
        <v>31</v>
      </c>
      <c r="AS38" s="107"/>
      <c r="AT38" s="107"/>
      <c r="AU38" s="107"/>
      <c r="AV38" s="107"/>
      <c r="AW38" s="107" t="s">
        <v>42</v>
      </c>
      <c r="AX38" s="108"/>
    </row>
    <row r="39" spans="1:66" x14ac:dyDescent="0.25">
      <c r="A39" s="109" t="s">
        <v>4</v>
      </c>
      <c r="B39" s="99"/>
      <c r="C39" s="99" t="str">
        <f ca="1">VLOOKUP(2,BF21:BL23,2,FALSE)</f>
        <v>1. Gruppe A</v>
      </c>
      <c r="D39" s="99"/>
      <c r="E39" s="99"/>
      <c r="F39" s="99"/>
      <c r="G39" s="99"/>
      <c r="H39" s="99"/>
      <c r="I39" s="99"/>
      <c r="J39" s="99"/>
      <c r="K39" s="99"/>
      <c r="L39" s="99"/>
      <c r="M39" s="99"/>
      <c r="N39" s="99"/>
      <c r="O39" s="100"/>
      <c r="P39" s="109">
        <f ca="1">VLOOKUP(2,BF21:BL23,3,FALSE)</f>
        <v>0</v>
      </c>
      <c r="Q39" s="100"/>
      <c r="R39" s="99">
        <f ca="1">VLOOKUP(2,BF21:BL23,4,FALSE)</f>
        <v>0</v>
      </c>
      <c r="S39" s="99"/>
      <c r="T39" s="22" t="s">
        <v>28</v>
      </c>
      <c r="U39" s="99">
        <f ca="1">VLOOKUP(2,BF21:BL23,5,FALSE)</f>
        <v>0</v>
      </c>
      <c r="V39" s="100"/>
      <c r="W39" s="109">
        <f ca="1">R39-U39</f>
        <v>0</v>
      </c>
      <c r="X39" s="100"/>
      <c r="Y39" s="21"/>
      <c r="Z39" s="21"/>
      <c r="AA39" s="109" t="s">
        <v>4</v>
      </c>
      <c r="AB39" s="99"/>
      <c r="AC39" s="99" t="str">
        <f ca="1">VLOOKUP(2,BF25:BL27,2,FALSE)</f>
        <v>1. Gruppe B</v>
      </c>
      <c r="AD39" s="99"/>
      <c r="AE39" s="99"/>
      <c r="AF39" s="99"/>
      <c r="AG39" s="99"/>
      <c r="AH39" s="99"/>
      <c r="AI39" s="99"/>
      <c r="AJ39" s="99"/>
      <c r="AK39" s="99"/>
      <c r="AL39" s="99"/>
      <c r="AM39" s="99"/>
      <c r="AN39" s="99"/>
      <c r="AO39" s="100"/>
      <c r="AP39" s="109">
        <f ca="1">VLOOKUP(2,BF25:BL27,3,FALSE)</f>
        <v>0</v>
      </c>
      <c r="AQ39" s="100"/>
      <c r="AR39" s="109">
        <f ca="1">VLOOKUP(2,BF25:BL27,4,FALSE)</f>
        <v>0</v>
      </c>
      <c r="AS39" s="99"/>
      <c r="AT39" s="22" t="s">
        <v>28</v>
      </c>
      <c r="AU39" s="99">
        <f ca="1">VLOOKUP(2,BF25:BL27,5,FALSE)</f>
        <v>0</v>
      </c>
      <c r="AV39" s="100"/>
      <c r="AW39" s="109">
        <f ca="1">AR39-AU39</f>
        <v>0</v>
      </c>
      <c r="AX39" s="100"/>
    </row>
    <row r="40" spans="1:66" x14ac:dyDescent="0.25">
      <c r="A40" s="106" t="s">
        <v>5</v>
      </c>
      <c r="B40" s="101"/>
      <c r="C40" s="101" t="str">
        <f ca="1">VLOOKUP(1,BF21:BL23,2,FALSE)</f>
        <v>2. Gruppe B</v>
      </c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2"/>
      <c r="P40" s="106">
        <f ca="1">VLOOKUP(1,BF21:BL23,3,FALSE)</f>
        <v>0</v>
      </c>
      <c r="Q40" s="102"/>
      <c r="R40" s="101">
        <f ca="1">VLOOKUP(1,BF21:BL23,4,FALSE)</f>
        <v>0</v>
      </c>
      <c r="S40" s="101"/>
      <c r="T40" t="s">
        <v>28</v>
      </c>
      <c r="U40" s="101">
        <f ca="1">VLOOKUP(1,BF21:BL23,5,FALSE)</f>
        <v>0</v>
      </c>
      <c r="V40" s="102"/>
      <c r="W40" s="106">
        <f ca="1">R40-U40</f>
        <v>0</v>
      </c>
      <c r="X40" s="102"/>
      <c r="Y40" s="21"/>
      <c r="Z40" s="21"/>
      <c r="AA40" s="106" t="s">
        <v>5</v>
      </c>
      <c r="AB40" s="101"/>
      <c r="AC40" s="101" t="str">
        <f ca="1">VLOOKUP(1,BF25:BL27,2,FALSE)</f>
        <v>2. Gruppe C</v>
      </c>
      <c r="AD40" s="101"/>
      <c r="AE40" s="101"/>
      <c r="AF40" s="101"/>
      <c r="AG40" s="101"/>
      <c r="AH40" s="101"/>
      <c r="AI40" s="101"/>
      <c r="AJ40" s="101"/>
      <c r="AK40" s="101"/>
      <c r="AL40" s="101"/>
      <c r="AM40" s="101"/>
      <c r="AN40" s="101"/>
      <c r="AO40" s="102"/>
      <c r="AP40" s="106">
        <f ca="1">VLOOKUP(1,BF25:BL27,3,FALSE)</f>
        <v>0</v>
      </c>
      <c r="AQ40" s="102"/>
      <c r="AR40" s="106">
        <f ca="1">VLOOKUP(1,BF25:BL27,4,FALSE)</f>
        <v>0</v>
      </c>
      <c r="AS40" s="101"/>
      <c r="AT40" t="s">
        <v>28</v>
      </c>
      <c r="AU40" s="101">
        <f ca="1">VLOOKUP(1,BF25:BL27,5,FALSE)</f>
        <v>0</v>
      </c>
      <c r="AV40" s="102"/>
      <c r="AW40" s="106">
        <f ca="1">AR40-AU40</f>
        <v>0</v>
      </c>
      <c r="AX40" s="102"/>
    </row>
    <row r="41" spans="1:66" ht="15.75" thickBot="1" x14ac:dyDescent="0.3">
      <c r="A41" s="105" t="s">
        <v>6</v>
      </c>
      <c r="B41" s="103"/>
      <c r="C41" s="103" t="str">
        <f ca="1">VLOOKUP(0,BF21:BL23,2,FALSE)</f>
        <v>3. Gruppe C</v>
      </c>
      <c r="D41" s="103"/>
      <c r="E41" s="103"/>
      <c r="F41" s="103"/>
      <c r="G41" s="103"/>
      <c r="H41" s="103"/>
      <c r="I41" s="103"/>
      <c r="J41" s="103"/>
      <c r="K41" s="103"/>
      <c r="L41" s="103"/>
      <c r="M41" s="103"/>
      <c r="N41" s="103"/>
      <c r="O41" s="104"/>
      <c r="P41" s="105">
        <f ca="1">VLOOKUP(0,BF21:BL23,3,FALSE)</f>
        <v>0</v>
      </c>
      <c r="Q41" s="104"/>
      <c r="R41" s="103">
        <f ca="1">VLOOKUP(0,BF21:BL23,4,FALSE)</f>
        <v>0</v>
      </c>
      <c r="S41" s="103"/>
      <c r="T41" s="23" t="s">
        <v>28</v>
      </c>
      <c r="U41" s="103">
        <f ca="1">VLOOKUP(0,BF21:BL23,5,FALSE)</f>
        <v>0</v>
      </c>
      <c r="V41" s="104"/>
      <c r="W41" s="105">
        <f ca="1">R41-U41</f>
        <v>0</v>
      </c>
      <c r="X41" s="104"/>
      <c r="Y41" s="21"/>
      <c r="Z41" s="21"/>
      <c r="AA41" s="105" t="s">
        <v>6</v>
      </c>
      <c r="AB41" s="103"/>
      <c r="AC41" s="103" t="str">
        <f ca="1">VLOOKUP(0,BF25:BL27,2,FALSE)</f>
        <v>3. Gruppe D</v>
      </c>
      <c r="AD41" s="103"/>
      <c r="AE41" s="103"/>
      <c r="AF41" s="103"/>
      <c r="AG41" s="103"/>
      <c r="AH41" s="103"/>
      <c r="AI41" s="103"/>
      <c r="AJ41" s="103"/>
      <c r="AK41" s="103"/>
      <c r="AL41" s="103"/>
      <c r="AM41" s="103"/>
      <c r="AN41" s="103"/>
      <c r="AO41" s="104"/>
      <c r="AP41" s="105">
        <f ca="1">VLOOKUP(0,BF25:BL27,3,FALSE)</f>
        <v>0</v>
      </c>
      <c r="AQ41" s="104"/>
      <c r="AR41" s="105">
        <f ca="1">VLOOKUP(0,BF25:BL27,4,FALSE)</f>
        <v>0</v>
      </c>
      <c r="AS41" s="103"/>
      <c r="AT41" s="23" t="s">
        <v>28</v>
      </c>
      <c r="AU41" s="103">
        <f ca="1">VLOOKUP(0,BF25:BL27,5,FALSE)</f>
        <v>0</v>
      </c>
      <c r="AV41" s="104"/>
      <c r="AW41" s="105">
        <f ca="1">AR41-AU41</f>
        <v>0</v>
      </c>
      <c r="AX41" s="104"/>
    </row>
    <row r="42" spans="1:66" ht="15.75" thickBot="1" x14ac:dyDescent="0.3">
      <c r="A42" s="21"/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21"/>
    </row>
    <row r="43" spans="1:66" ht="15.75" thickBot="1" x14ac:dyDescent="0.3">
      <c r="A43" s="110" t="s">
        <v>37</v>
      </c>
      <c r="B43" s="107"/>
      <c r="C43" s="107"/>
      <c r="D43" s="107"/>
      <c r="E43" s="107"/>
      <c r="F43" s="107"/>
      <c r="G43" s="107"/>
      <c r="H43" s="107"/>
      <c r="I43" s="107"/>
      <c r="J43" s="107"/>
      <c r="K43" s="107"/>
      <c r="L43" s="107"/>
      <c r="M43" s="107"/>
      <c r="N43" s="107"/>
      <c r="O43" s="107"/>
      <c r="P43" s="107" t="s">
        <v>41</v>
      </c>
      <c r="Q43" s="107"/>
      <c r="R43" s="107" t="s">
        <v>31</v>
      </c>
      <c r="S43" s="107"/>
      <c r="T43" s="107"/>
      <c r="U43" s="107"/>
      <c r="V43" s="107"/>
      <c r="W43" s="107" t="s">
        <v>42</v>
      </c>
      <c r="X43" s="108"/>
      <c r="Y43" s="21"/>
      <c r="Z43" s="21"/>
      <c r="AA43" s="110" t="s">
        <v>38</v>
      </c>
      <c r="AB43" s="107"/>
      <c r="AC43" s="107"/>
      <c r="AD43" s="107"/>
      <c r="AE43" s="107"/>
      <c r="AF43" s="107"/>
      <c r="AG43" s="107"/>
      <c r="AH43" s="107"/>
      <c r="AI43" s="107"/>
      <c r="AJ43" s="107"/>
      <c r="AK43" s="107"/>
      <c r="AL43" s="107"/>
      <c r="AM43" s="107"/>
      <c r="AN43" s="107"/>
      <c r="AO43" s="107"/>
      <c r="AP43" s="107" t="s">
        <v>41</v>
      </c>
      <c r="AQ43" s="107"/>
      <c r="AR43" s="107" t="s">
        <v>31</v>
      </c>
      <c r="AS43" s="107"/>
      <c r="AT43" s="107"/>
      <c r="AU43" s="107"/>
      <c r="AV43" s="107"/>
      <c r="AW43" s="107" t="s">
        <v>42</v>
      </c>
      <c r="AX43" s="108"/>
    </row>
    <row r="44" spans="1:66" x14ac:dyDescent="0.25">
      <c r="A44" s="109" t="s">
        <v>4</v>
      </c>
      <c r="B44" s="99"/>
      <c r="C44" s="99" t="str">
        <f ca="1">VLOOKUP(2,BF29:BL31,2,FALSE)</f>
        <v>1. Gruppe C</v>
      </c>
      <c r="D44" s="99"/>
      <c r="E44" s="99"/>
      <c r="F44" s="99"/>
      <c r="G44" s="99"/>
      <c r="H44" s="99"/>
      <c r="I44" s="99"/>
      <c r="J44" s="99"/>
      <c r="K44" s="99"/>
      <c r="L44" s="99"/>
      <c r="M44" s="99"/>
      <c r="N44" s="99"/>
      <c r="O44" s="100"/>
      <c r="P44" s="109">
        <f ca="1">VLOOKUP(2,BF29:BL31,3,FALSE)</f>
        <v>0</v>
      </c>
      <c r="Q44" s="100"/>
      <c r="R44" s="99">
        <f ca="1">VLOOKUP(2,BF29:BL31,4,FALSE)</f>
        <v>0</v>
      </c>
      <c r="S44" s="99"/>
      <c r="T44" s="22" t="s">
        <v>28</v>
      </c>
      <c r="U44" s="99">
        <f ca="1">VLOOKUP(2,BF29:BL31,5,FALSE)</f>
        <v>0</v>
      </c>
      <c r="V44" s="100"/>
      <c r="W44" s="109">
        <f ca="1">R44-U44</f>
        <v>0</v>
      </c>
      <c r="X44" s="100"/>
      <c r="Y44" s="21"/>
      <c r="Z44" s="21"/>
      <c r="AA44" s="109" t="s">
        <v>4</v>
      </c>
      <c r="AB44" s="99"/>
      <c r="AC44" s="99" t="str">
        <f ca="1">VLOOKUP(2,BF33:BL35,2,FALSE)</f>
        <v>1. Gruppe D</v>
      </c>
      <c r="AD44" s="99"/>
      <c r="AE44" s="99"/>
      <c r="AF44" s="99"/>
      <c r="AG44" s="99"/>
      <c r="AH44" s="99"/>
      <c r="AI44" s="99"/>
      <c r="AJ44" s="99"/>
      <c r="AK44" s="99"/>
      <c r="AL44" s="99"/>
      <c r="AM44" s="99"/>
      <c r="AN44" s="99"/>
      <c r="AO44" s="100"/>
      <c r="AP44" s="109">
        <f ca="1">VLOOKUP(2,BF33:BL35,3,FALSE)</f>
        <v>0</v>
      </c>
      <c r="AQ44" s="100"/>
      <c r="AR44" s="99">
        <f ca="1">VLOOKUP(2,BF33:BL35,4,FALSE)</f>
        <v>0</v>
      </c>
      <c r="AS44" s="99"/>
      <c r="AT44" s="22" t="s">
        <v>28</v>
      </c>
      <c r="AU44" s="99">
        <f ca="1">VLOOKUP(2,BF33:BL35,5,FALSE)</f>
        <v>0</v>
      </c>
      <c r="AV44" s="100"/>
      <c r="AW44" s="109">
        <f ca="1">AR44-AU44</f>
        <v>0</v>
      </c>
      <c r="AX44" s="100"/>
    </row>
    <row r="45" spans="1:66" x14ac:dyDescent="0.25">
      <c r="A45" s="106" t="s">
        <v>5</v>
      </c>
      <c r="B45" s="101"/>
      <c r="C45" s="101" t="str">
        <f ca="1">VLOOKUP(1,BF29:BL31,2,FALSE)</f>
        <v>2. Gruppe D</v>
      </c>
      <c r="D45" s="101"/>
      <c r="E45" s="101"/>
      <c r="F45" s="101"/>
      <c r="G45" s="101"/>
      <c r="H45" s="101"/>
      <c r="I45" s="101"/>
      <c r="J45" s="101"/>
      <c r="K45" s="101"/>
      <c r="L45" s="101"/>
      <c r="M45" s="101"/>
      <c r="N45" s="101"/>
      <c r="O45" s="102"/>
      <c r="P45" s="106">
        <f ca="1">VLOOKUP(1,BF29:BL31,3,FALSE)</f>
        <v>0</v>
      </c>
      <c r="Q45" s="102"/>
      <c r="R45" s="101">
        <f ca="1">VLOOKUP(1,BF29:BL31,4,FALSE)</f>
        <v>0</v>
      </c>
      <c r="S45" s="101"/>
      <c r="T45" t="s">
        <v>28</v>
      </c>
      <c r="U45" s="101">
        <f ca="1">VLOOKUP(1,BF29:BL31,5,FALSE)</f>
        <v>0</v>
      </c>
      <c r="V45" s="102"/>
      <c r="W45" s="106">
        <f ca="1">R45-U45</f>
        <v>0</v>
      </c>
      <c r="X45" s="102"/>
      <c r="Y45" s="21"/>
      <c r="Z45" s="21"/>
      <c r="AA45" s="106" t="s">
        <v>5</v>
      </c>
      <c r="AB45" s="101"/>
      <c r="AC45" s="101" t="str">
        <f ca="1">VLOOKUP(1,BF33:BL35,2,FALSE)</f>
        <v>2. Gruppe A</v>
      </c>
      <c r="AD45" s="101"/>
      <c r="AE45" s="101"/>
      <c r="AF45" s="101"/>
      <c r="AG45" s="101"/>
      <c r="AH45" s="101"/>
      <c r="AI45" s="101"/>
      <c r="AJ45" s="101"/>
      <c r="AK45" s="101"/>
      <c r="AL45" s="101"/>
      <c r="AM45" s="101"/>
      <c r="AN45" s="101"/>
      <c r="AO45" s="102"/>
      <c r="AP45" s="106">
        <f ca="1">VLOOKUP(1,BF33:BL35,3,FALSE)</f>
        <v>0</v>
      </c>
      <c r="AQ45" s="102"/>
      <c r="AR45" s="101">
        <f ca="1">VLOOKUP(1,BF33:BL35,4,FALSE)</f>
        <v>0</v>
      </c>
      <c r="AS45" s="101"/>
      <c r="AT45" t="s">
        <v>28</v>
      </c>
      <c r="AU45" s="101">
        <f ca="1">VLOOKUP(1,BF33:BL35,5,FALSE)</f>
        <v>0</v>
      </c>
      <c r="AV45" s="102"/>
      <c r="AW45" s="106">
        <f ca="1">AR45-AU45</f>
        <v>0</v>
      </c>
      <c r="AX45" s="102"/>
    </row>
    <row r="46" spans="1:66" ht="15.75" thickBot="1" x14ac:dyDescent="0.3">
      <c r="A46" s="105" t="s">
        <v>6</v>
      </c>
      <c r="B46" s="103"/>
      <c r="C46" s="103" t="str">
        <f ca="1">VLOOKUP(0,BF29:BL31,2,FALSE)</f>
        <v>3. Gruppe A</v>
      </c>
      <c r="D46" s="103"/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104"/>
      <c r="P46" s="105">
        <f ca="1">VLOOKUP(0,BF29:BL31,3,FALSE)</f>
        <v>0</v>
      </c>
      <c r="Q46" s="104"/>
      <c r="R46" s="103">
        <f ca="1">VLOOKUP(0,BF29:BL31,4,FALSE)</f>
        <v>0</v>
      </c>
      <c r="S46" s="103"/>
      <c r="T46" s="23" t="s">
        <v>28</v>
      </c>
      <c r="U46" s="103">
        <f ca="1">VLOOKUP(0,BF29:BL31,5,FALSE)</f>
        <v>0</v>
      </c>
      <c r="V46" s="104"/>
      <c r="W46" s="105">
        <f ca="1">R46-U46</f>
        <v>0</v>
      </c>
      <c r="X46" s="104"/>
      <c r="Y46" s="21"/>
      <c r="Z46" s="21"/>
      <c r="AA46" s="105" t="s">
        <v>6</v>
      </c>
      <c r="AB46" s="103"/>
      <c r="AC46" s="103" t="str">
        <f ca="1">VLOOKUP(0,BF33:BL35,2,FALSE)</f>
        <v>3. Gruppe B</v>
      </c>
      <c r="AD46" s="103"/>
      <c r="AE46" s="103"/>
      <c r="AF46" s="103"/>
      <c r="AG46" s="103"/>
      <c r="AH46" s="103"/>
      <c r="AI46" s="103"/>
      <c r="AJ46" s="103"/>
      <c r="AK46" s="103"/>
      <c r="AL46" s="103"/>
      <c r="AM46" s="103"/>
      <c r="AN46" s="103"/>
      <c r="AO46" s="104"/>
      <c r="AP46" s="105">
        <f ca="1">VLOOKUP(0,BF33:BL35,3,FALSE)</f>
        <v>0</v>
      </c>
      <c r="AQ46" s="104"/>
      <c r="AR46" s="103">
        <f ca="1">VLOOKUP(0,BF33:BL35,4,FALSE)</f>
        <v>0</v>
      </c>
      <c r="AS46" s="103"/>
      <c r="AT46" s="23" t="s">
        <v>28</v>
      </c>
      <c r="AU46" s="103">
        <f ca="1">VLOOKUP(0,BF33:BL35,5,FALSE)</f>
        <v>0</v>
      </c>
      <c r="AV46" s="104"/>
      <c r="AW46" s="105">
        <f ca="1">AR46-AU46</f>
        <v>0</v>
      </c>
      <c r="AX46" s="104"/>
    </row>
    <row r="47" spans="1:66" ht="37.5" x14ac:dyDescent="0.7">
      <c r="A47" s="21"/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3" t="s">
        <v>0</v>
      </c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</row>
    <row r="48" spans="1:66" ht="15.75" x14ac:dyDescent="0.25">
      <c r="A48" s="7"/>
      <c r="B48" s="90" t="s">
        <v>17</v>
      </c>
      <c r="C48" s="90"/>
      <c r="D48" s="90"/>
      <c r="E48" s="90"/>
      <c r="F48" s="90"/>
      <c r="G48" s="93">
        <v>0.57291666666666663</v>
      </c>
      <c r="H48" s="93"/>
      <c r="I48" s="93"/>
      <c r="J48" s="93"/>
      <c r="K48" s="93"/>
      <c r="L48" s="90" t="s">
        <v>18</v>
      </c>
      <c r="M48" s="90"/>
      <c r="N48" s="90"/>
      <c r="S48" s="90" t="s">
        <v>19</v>
      </c>
      <c r="T48" s="90"/>
      <c r="U48" s="90"/>
      <c r="V48" s="90"/>
      <c r="W48" s="90"/>
      <c r="X48" s="90"/>
      <c r="Y48" s="91">
        <v>1.0416666666666666E-2</v>
      </c>
      <c r="Z48" s="91"/>
      <c r="AA48" s="91"/>
      <c r="AB48" s="91"/>
      <c r="AC48" s="91"/>
      <c r="AD48" s="90" t="s">
        <v>20</v>
      </c>
      <c r="AE48" s="90"/>
      <c r="AF48" s="90"/>
      <c r="AJ48" s="7"/>
      <c r="AK48" s="90" t="s">
        <v>21</v>
      </c>
      <c r="AL48" s="90"/>
      <c r="AM48" s="90"/>
      <c r="AN48" s="90"/>
      <c r="AO48" s="90"/>
      <c r="AP48" s="91">
        <v>1.3888888888888889E-3</v>
      </c>
      <c r="AQ48" s="91"/>
      <c r="AR48" s="91"/>
      <c r="AS48" s="91"/>
      <c r="AT48" s="91"/>
      <c r="AU48" s="90" t="s">
        <v>20</v>
      </c>
      <c r="AV48" s="90"/>
      <c r="AW48" s="90"/>
    </row>
    <row r="49" spans="1:59" ht="15.75" x14ac:dyDescent="0.25">
      <c r="B49" s="8"/>
      <c r="C49" s="8"/>
      <c r="D49" s="8"/>
      <c r="E49" s="8"/>
      <c r="F49" s="8"/>
      <c r="G49" s="17"/>
      <c r="H49" s="17"/>
      <c r="I49" s="17"/>
      <c r="J49" s="17"/>
      <c r="K49" s="17"/>
      <c r="L49" s="8"/>
      <c r="M49" s="8"/>
      <c r="N49" s="8"/>
      <c r="S49" s="8"/>
      <c r="T49" s="8"/>
      <c r="U49" s="8"/>
      <c r="V49" s="8"/>
      <c r="W49" s="8"/>
      <c r="X49" s="8"/>
      <c r="Y49" s="16"/>
      <c r="Z49" s="16"/>
      <c r="AA49" s="16"/>
      <c r="AB49" s="16"/>
      <c r="AC49" s="16"/>
      <c r="AD49" s="8"/>
      <c r="AE49" s="8"/>
      <c r="AF49" s="8"/>
      <c r="AJ49" s="7"/>
      <c r="AK49" s="8"/>
      <c r="AL49" s="8"/>
      <c r="AM49" s="8"/>
      <c r="AN49" s="8"/>
      <c r="AO49" s="8"/>
      <c r="AP49" s="16"/>
      <c r="AQ49" s="16"/>
      <c r="AR49" s="16"/>
      <c r="AS49" s="16"/>
      <c r="AT49" s="16"/>
      <c r="AU49" s="8"/>
      <c r="AV49" s="8"/>
      <c r="AW49" s="8"/>
    </row>
    <row r="50" spans="1:59" ht="15.75" thickBot="1" x14ac:dyDescent="0.3">
      <c r="A50" s="19" t="s">
        <v>68</v>
      </c>
    </row>
    <row r="51" spans="1:59" ht="20.100000000000001" customHeight="1" thickBot="1" x14ac:dyDescent="0.3">
      <c r="A51" s="120" t="s">
        <v>43</v>
      </c>
      <c r="B51" s="121"/>
      <c r="C51" s="120" t="s">
        <v>44</v>
      </c>
      <c r="D51" s="122"/>
      <c r="E51" s="121"/>
      <c r="F51" s="120" t="s">
        <v>25</v>
      </c>
      <c r="G51" s="122"/>
      <c r="H51" s="122"/>
      <c r="I51" s="121"/>
      <c r="J51" s="120" t="s">
        <v>138</v>
      </c>
      <c r="K51" s="122"/>
      <c r="L51" s="122"/>
      <c r="M51" s="122"/>
      <c r="N51" s="122"/>
      <c r="O51" s="122"/>
      <c r="P51" s="122"/>
      <c r="Q51" s="122"/>
      <c r="R51" s="122"/>
      <c r="S51" s="122"/>
      <c r="T51" s="122"/>
      <c r="U51" s="122"/>
      <c r="V51" s="122"/>
      <c r="W51" s="122"/>
      <c r="X51" s="122"/>
      <c r="Y51" s="122"/>
      <c r="Z51" s="122"/>
      <c r="AA51" s="122"/>
      <c r="AB51" s="122"/>
      <c r="AC51" s="122"/>
      <c r="AD51" s="122"/>
      <c r="AE51" s="122"/>
      <c r="AF51" s="122"/>
      <c r="AG51" s="122"/>
      <c r="AH51" s="122"/>
      <c r="AI51" s="122"/>
      <c r="AJ51" s="122"/>
      <c r="AK51" s="122"/>
      <c r="AL51" s="122"/>
      <c r="AM51" s="122"/>
      <c r="AN51" s="122"/>
      <c r="AO51" s="122"/>
      <c r="AP51" s="122"/>
      <c r="AQ51" s="121"/>
      <c r="AR51" s="120" t="s">
        <v>27</v>
      </c>
      <c r="AS51" s="122"/>
      <c r="AT51" s="122"/>
      <c r="AU51" s="122"/>
      <c r="AV51" s="121"/>
      <c r="AW51" s="123"/>
      <c r="AX51" s="124"/>
    </row>
    <row r="52" spans="1:59" ht="20.100000000000001" customHeight="1" x14ac:dyDescent="0.25">
      <c r="A52" s="125">
        <v>17</v>
      </c>
      <c r="B52" s="127"/>
      <c r="C52" s="125">
        <v>1</v>
      </c>
      <c r="D52" s="126"/>
      <c r="E52" s="127"/>
      <c r="F52" s="134">
        <f>G48</f>
        <v>0.57291666666666663</v>
      </c>
      <c r="G52" s="126"/>
      <c r="H52" s="126"/>
      <c r="I52" s="127"/>
      <c r="J52" s="125" t="str">
        <f>IF(ISBLANK(AS32),"",C39)</f>
        <v/>
      </c>
      <c r="K52" s="126"/>
      <c r="L52" s="126"/>
      <c r="M52" s="126"/>
      <c r="N52" s="126"/>
      <c r="O52" s="126"/>
      <c r="P52" s="126"/>
      <c r="Q52" s="126"/>
      <c r="R52" s="126"/>
      <c r="S52" s="126"/>
      <c r="T52" s="126"/>
      <c r="U52" s="126"/>
      <c r="V52" s="126"/>
      <c r="W52" s="126"/>
      <c r="X52" s="126"/>
      <c r="Y52" s="126"/>
      <c r="Z52" s="126" t="s">
        <v>29</v>
      </c>
      <c r="AA52" s="126"/>
      <c r="AB52" s="126" t="str">
        <f>IF(ISBLANK(AS33),"",AC40)</f>
        <v/>
      </c>
      <c r="AC52" s="126"/>
      <c r="AD52" s="126"/>
      <c r="AE52" s="126"/>
      <c r="AF52" s="126"/>
      <c r="AG52" s="126"/>
      <c r="AH52" s="126"/>
      <c r="AI52" s="126"/>
      <c r="AJ52" s="126"/>
      <c r="AK52" s="126"/>
      <c r="AL52" s="126"/>
      <c r="AM52" s="126"/>
      <c r="AN52" s="126"/>
      <c r="AO52" s="126"/>
      <c r="AP52" s="126"/>
      <c r="AQ52" s="127"/>
      <c r="AR52" s="125"/>
      <c r="AS52" s="126"/>
      <c r="AT52" s="126" t="s">
        <v>29</v>
      </c>
      <c r="AU52" s="126"/>
      <c r="AV52" s="127"/>
      <c r="AW52" s="30"/>
      <c r="AX52" s="31"/>
      <c r="AZ52" s="36"/>
      <c r="BA52" s="36">
        <f>IF(ISBLANK($AR52),0,IF($AR52&gt;$AU52,3,IF($AR52=$AU52,1,0)))</f>
        <v>0</v>
      </c>
      <c r="BB52" s="36"/>
      <c r="BC52" s="36">
        <f>IF(ISBLANK($AU52),0,IF($AR52&lt;$AU52,3,IF($AR52=$AU52,1,0)))</f>
        <v>0</v>
      </c>
      <c r="BD52" s="36"/>
      <c r="BE52" s="36"/>
      <c r="BF52" s="36"/>
      <c r="BG52" s="36"/>
    </row>
    <row r="53" spans="1:59" ht="15.75" thickBot="1" x14ac:dyDescent="0.3">
      <c r="A53" s="131"/>
      <c r="B53" s="132"/>
      <c r="C53" s="131"/>
      <c r="D53" s="133"/>
      <c r="E53" s="132"/>
      <c r="F53" s="131"/>
      <c r="G53" s="133"/>
      <c r="H53" s="133"/>
      <c r="I53" s="132"/>
      <c r="J53" s="128" t="s">
        <v>45</v>
      </c>
      <c r="K53" s="129"/>
      <c r="L53" s="129"/>
      <c r="M53" s="129"/>
      <c r="N53" s="129"/>
      <c r="O53" s="129"/>
      <c r="P53" s="129"/>
      <c r="Q53" s="129"/>
      <c r="R53" s="129"/>
      <c r="S53" s="129"/>
      <c r="T53" s="129"/>
      <c r="U53" s="129"/>
      <c r="V53" s="129"/>
      <c r="W53" s="129"/>
      <c r="X53" s="129"/>
      <c r="Y53" s="129"/>
      <c r="Z53" s="32"/>
      <c r="AA53" s="32"/>
      <c r="AB53" s="129" t="s">
        <v>46</v>
      </c>
      <c r="AC53" s="129"/>
      <c r="AD53" s="129"/>
      <c r="AE53" s="129"/>
      <c r="AF53" s="129"/>
      <c r="AG53" s="129"/>
      <c r="AH53" s="129"/>
      <c r="AI53" s="129"/>
      <c r="AJ53" s="129"/>
      <c r="AK53" s="129"/>
      <c r="AL53" s="129"/>
      <c r="AM53" s="129"/>
      <c r="AN53" s="129"/>
      <c r="AO53" s="129"/>
      <c r="AP53" s="129"/>
      <c r="AQ53" s="130"/>
      <c r="AR53" s="131"/>
      <c r="AS53" s="133"/>
      <c r="AT53" s="133"/>
      <c r="AU53" s="133"/>
      <c r="AV53" s="132"/>
      <c r="AW53" s="33"/>
      <c r="AX53" s="34"/>
      <c r="AZ53" s="36"/>
      <c r="BA53" s="36"/>
      <c r="BB53" s="36"/>
      <c r="BC53" s="36"/>
      <c r="BD53" s="36"/>
      <c r="BE53" s="36"/>
      <c r="BF53" s="36"/>
      <c r="BG53" s="36"/>
    </row>
    <row r="54" spans="1:59" ht="5.0999999999999996" customHeight="1" thickBot="1" x14ac:dyDescent="0.3">
      <c r="A54" s="29"/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29"/>
      <c r="AH54" s="29"/>
      <c r="AI54" s="29"/>
      <c r="AJ54" s="29"/>
      <c r="AK54" s="29"/>
      <c r="AL54" s="29"/>
      <c r="AM54" s="29"/>
      <c r="AN54" s="29"/>
      <c r="AO54" s="29"/>
      <c r="AP54" s="29"/>
      <c r="AQ54" s="29"/>
      <c r="AR54" s="29"/>
      <c r="AS54" s="29"/>
      <c r="AT54" s="29"/>
      <c r="AU54" s="29"/>
      <c r="AV54" s="29"/>
      <c r="AW54" s="29"/>
      <c r="AX54" s="29"/>
      <c r="AZ54" s="36"/>
      <c r="BA54" s="36"/>
      <c r="BB54" s="36"/>
      <c r="BC54" s="36"/>
      <c r="BD54" s="36"/>
      <c r="BE54" s="36"/>
      <c r="BF54" s="36"/>
      <c r="BG54" s="36"/>
    </row>
    <row r="55" spans="1:59" ht="20.100000000000001" customHeight="1" thickBot="1" x14ac:dyDescent="0.3">
      <c r="A55" s="120" t="s">
        <v>43</v>
      </c>
      <c r="B55" s="121"/>
      <c r="C55" s="120" t="s">
        <v>44</v>
      </c>
      <c r="D55" s="122"/>
      <c r="E55" s="121"/>
      <c r="F55" s="120" t="s">
        <v>25</v>
      </c>
      <c r="G55" s="122"/>
      <c r="H55" s="122"/>
      <c r="I55" s="121"/>
      <c r="J55" s="120" t="s">
        <v>139</v>
      </c>
      <c r="K55" s="122"/>
      <c r="L55" s="122"/>
      <c r="M55" s="122"/>
      <c r="N55" s="122"/>
      <c r="O55" s="122"/>
      <c r="P55" s="122"/>
      <c r="Q55" s="122"/>
      <c r="R55" s="122"/>
      <c r="S55" s="122"/>
      <c r="T55" s="122"/>
      <c r="U55" s="122"/>
      <c r="V55" s="122"/>
      <c r="W55" s="122"/>
      <c r="X55" s="122"/>
      <c r="Y55" s="122"/>
      <c r="Z55" s="122"/>
      <c r="AA55" s="122"/>
      <c r="AB55" s="122"/>
      <c r="AC55" s="122"/>
      <c r="AD55" s="122"/>
      <c r="AE55" s="122"/>
      <c r="AF55" s="122"/>
      <c r="AG55" s="122"/>
      <c r="AH55" s="122"/>
      <c r="AI55" s="122"/>
      <c r="AJ55" s="122"/>
      <c r="AK55" s="122"/>
      <c r="AL55" s="122"/>
      <c r="AM55" s="122"/>
      <c r="AN55" s="122"/>
      <c r="AO55" s="122"/>
      <c r="AP55" s="122"/>
      <c r="AQ55" s="121"/>
      <c r="AR55" s="120" t="s">
        <v>27</v>
      </c>
      <c r="AS55" s="122"/>
      <c r="AT55" s="122"/>
      <c r="AU55" s="122"/>
      <c r="AV55" s="121"/>
      <c r="AW55" s="123"/>
      <c r="AX55" s="124"/>
      <c r="AZ55" s="36"/>
      <c r="BA55" s="36"/>
      <c r="BB55" s="36"/>
      <c r="BC55" s="36"/>
      <c r="BD55" s="36"/>
      <c r="BE55" s="36"/>
      <c r="BF55" s="36"/>
      <c r="BG55" s="36"/>
    </row>
    <row r="56" spans="1:59" x14ac:dyDescent="0.25">
      <c r="A56" s="125">
        <v>18</v>
      </c>
      <c r="B56" s="127"/>
      <c r="C56" s="125">
        <v>2</v>
      </c>
      <c r="D56" s="126"/>
      <c r="E56" s="127"/>
      <c r="F56" s="134">
        <f>F52</f>
        <v>0.57291666666666663</v>
      </c>
      <c r="G56" s="126"/>
      <c r="H56" s="126"/>
      <c r="I56" s="127"/>
      <c r="J56" s="125" t="str">
        <f>IF(ISBLANK(AS33),"",AC39)</f>
        <v/>
      </c>
      <c r="K56" s="126"/>
      <c r="L56" s="126"/>
      <c r="M56" s="126"/>
      <c r="N56" s="126"/>
      <c r="O56" s="126"/>
      <c r="P56" s="126"/>
      <c r="Q56" s="126"/>
      <c r="R56" s="126"/>
      <c r="S56" s="126"/>
      <c r="T56" s="126"/>
      <c r="U56" s="126"/>
      <c r="V56" s="126"/>
      <c r="W56" s="126"/>
      <c r="X56" s="126"/>
      <c r="Y56" s="126"/>
      <c r="Z56" s="126" t="s">
        <v>29</v>
      </c>
      <c r="AA56" s="126"/>
      <c r="AB56" s="126" t="str">
        <f>IF(ISBLANK(AS32),"",C40)</f>
        <v/>
      </c>
      <c r="AC56" s="126"/>
      <c r="AD56" s="126"/>
      <c r="AE56" s="126"/>
      <c r="AF56" s="126"/>
      <c r="AG56" s="126"/>
      <c r="AH56" s="126"/>
      <c r="AI56" s="126"/>
      <c r="AJ56" s="126"/>
      <c r="AK56" s="126"/>
      <c r="AL56" s="126"/>
      <c r="AM56" s="126"/>
      <c r="AN56" s="126"/>
      <c r="AO56" s="126"/>
      <c r="AP56" s="126"/>
      <c r="AQ56" s="127"/>
      <c r="AR56" s="125"/>
      <c r="AS56" s="126"/>
      <c r="AT56" s="126" t="s">
        <v>29</v>
      </c>
      <c r="AU56" s="126"/>
      <c r="AV56" s="127"/>
      <c r="AW56" s="30"/>
      <c r="AX56" s="31"/>
      <c r="AZ56" s="36"/>
      <c r="BA56" s="36">
        <f>IF(ISBLANK($AR56),0,IF($AR56&gt;$AU56,3,IF($AR56=$AU56,1,0)))</f>
        <v>0</v>
      </c>
      <c r="BB56" s="36"/>
      <c r="BC56" s="36">
        <f>IF(ISBLANK($AU56),0,IF($AR56&lt;$AU56,3,IF($AR56=$AU56,1,0)))</f>
        <v>0</v>
      </c>
      <c r="BD56" s="36"/>
      <c r="BE56" s="36"/>
      <c r="BF56" s="36"/>
      <c r="BG56" s="36"/>
    </row>
    <row r="57" spans="1:59" ht="15.75" thickBot="1" x14ac:dyDescent="0.3">
      <c r="A57" s="131"/>
      <c r="B57" s="132"/>
      <c r="C57" s="131"/>
      <c r="D57" s="133"/>
      <c r="E57" s="132"/>
      <c r="F57" s="131"/>
      <c r="G57" s="133"/>
      <c r="H57" s="133"/>
      <c r="I57" s="132"/>
      <c r="J57" s="128" t="s">
        <v>47</v>
      </c>
      <c r="K57" s="129"/>
      <c r="L57" s="129"/>
      <c r="M57" s="129"/>
      <c r="N57" s="129"/>
      <c r="O57" s="129"/>
      <c r="P57" s="129"/>
      <c r="Q57" s="129"/>
      <c r="R57" s="129"/>
      <c r="S57" s="129"/>
      <c r="T57" s="129"/>
      <c r="U57" s="129"/>
      <c r="V57" s="129"/>
      <c r="W57" s="129"/>
      <c r="X57" s="129"/>
      <c r="Y57" s="129"/>
      <c r="Z57" s="32"/>
      <c r="AA57" s="32"/>
      <c r="AB57" s="129" t="s">
        <v>48</v>
      </c>
      <c r="AC57" s="129"/>
      <c r="AD57" s="129"/>
      <c r="AE57" s="129"/>
      <c r="AF57" s="129"/>
      <c r="AG57" s="129"/>
      <c r="AH57" s="129"/>
      <c r="AI57" s="129"/>
      <c r="AJ57" s="129"/>
      <c r="AK57" s="129"/>
      <c r="AL57" s="129"/>
      <c r="AM57" s="129"/>
      <c r="AN57" s="129"/>
      <c r="AO57" s="129"/>
      <c r="AP57" s="129"/>
      <c r="AQ57" s="130"/>
      <c r="AR57" s="131"/>
      <c r="AS57" s="133"/>
      <c r="AT57" s="133"/>
      <c r="AU57" s="133"/>
      <c r="AV57" s="132"/>
      <c r="AW57" s="33"/>
      <c r="AX57" s="34"/>
      <c r="AZ57" s="36"/>
      <c r="BA57" s="36"/>
      <c r="BB57" s="36"/>
      <c r="BC57" s="36"/>
      <c r="BD57" s="36"/>
      <c r="BE57" s="36"/>
      <c r="BF57" s="36"/>
      <c r="BG57" s="36"/>
    </row>
    <row r="58" spans="1:59" ht="5.0999999999999996" customHeight="1" thickBot="1" x14ac:dyDescent="0.3">
      <c r="A58" s="29"/>
      <c r="B58" s="29"/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29"/>
      <c r="AG58" s="29"/>
      <c r="AH58" s="29"/>
      <c r="AI58" s="29"/>
      <c r="AJ58" s="29"/>
      <c r="AK58" s="29"/>
      <c r="AL58" s="29"/>
      <c r="AM58" s="29"/>
      <c r="AN58" s="29"/>
      <c r="AO58" s="29"/>
      <c r="AP58" s="29"/>
      <c r="AQ58" s="29"/>
      <c r="AR58" s="29"/>
      <c r="AS58" s="29"/>
      <c r="AT58" s="29"/>
      <c r="AU58" s="29"/>
      <c r="AV58" s="29"/>
      <c r="AW58" s="29"/>
      <c r="AX58" s="29"/>
      <c r="AZ58" s="36"/>
      <c r="BA58" s="36"/>
      <c r="BB58" s="36"/>
      <c r="BC58" s="36"/>
      <c r="BD58" s="36"/>
      <c r="BE58" s="36"/>
      <c r="BF58" s="36"/>
      <c r="BG58" s="36"/>
    </row>
    <row r="59" spans="1:59" ht="20.100000000000001" customHeight="1" thickBot="1" x14ac:dyDescent="0.3">
      <c r="A59" s="120" t="s">
        <v>43</v>
      </c>
      <c r="B59" s="121"/>
      <c r="C59" s="120" t="s">
        <v>44</v>
      </c>
      <c r="D59" s="122"/>
      <c r="E59" s="121"/>
      <c r="F59" s="120" t="s">
        <v>25</v>
      </c>
      <c r="G59" s="122"/>
      <c r="H59" s="122"/>
      <c r="I59" s="121"/>
      <c r="J59" s="120" t="s">
        <v>140</v>
      </c>
      <c r="K59" s="122"/>
      <c r="L59" s="122"/>
      <c r="M59" s="122"/>
      <c r="N59" s="122"/>
      <c r="O59" s="122"/>
      <c r="P59" s="122"/>
      <c r="Q59" s="122"/>
      <c r="R59" s="122"/>
      <c r="S59" s="122"/>
      <c r="T59" s="122"/>
      <c r="U59" s="122"/>
      <c r="V59" s="122"/>
      <c r="W59" s="122"/>
      <c r="X59" s="122"/>
      <c r="Y59" s="122"/>
      <c r="Z59" s="122"/>
      <c r="AA59" s="122"/>
      <c r="AB59" s="122"/>
      <c r="AC59" s="122"/>
      <c r="AD59" s="122"/>
      <c r="AE59" s="122"/>
      <c r="AF59" s="122"/>
      <c r="AG59" s="122"/>
      <c r="AH59" s="122"/>
      <c r="AI59" s="122"/>
      <c r="AJ59" s="122"/>
      <c r="AK59" s="122"/>
      <c r="AL59" s="122"/>
      <c r="AM59" s="122"/>
      <c r="AN59" s="122"/>
      <c r="AO59" s="122"/>
      <c r="AP59" s="122"/>
      <c r="AQ59" s="121"/>
      <c r="AR59" s="120" t="s">
        <v>27</v>
      </c>
      <c r="AS59" s="122"/>
      <c r="AT59" s="122"/>
      <c r="AU59" s="122"/>
      <c r="AV59" s="121"/>
      <c r="AW59" s="123"/>
      <c r="AX59" s="124"/>
      <c r="AZ59" s="36"/>
      <c r="BA59" s="36"/>
      <c r="BB59" s="36"/>
      <c r="BC59" s="36"/>
      <c r="BD59" s="36"/>
      <c r="BE59" s="36"/>
      <c r="BF59" s="36"/>
      <c r="BG59" s="36"/>
    </row>
    <row r="60" spans="1:59" ht="20.100000000000001" customHeight="1" x14ac:dyDescent="0.25">
      <c r="A60" s="125">
        <v>19</v>
      </c>
      <c r="B60" s="127"/>
      <c r="C60" s="125">
        <v>1</v>
      </c>
      <c r="D60" s="126"/>
      <c r="E60" s="127"/>
      <c r="F60" s="134">
        <f>F52+Y48+AP48</f>
        <v>0.58472222222222214</v>
      </c>
      <c r="G60" s="126"/>
      <c r="H60" s="126"/>
      <c r="I60" s="127"/>
      <c r="J60" s="125" t="str">
        <f>IF(ISBLANK(AS34),"",C44)</f>
        <v/>
      </c>
      <c r="K60" s="126"/>
      <c r="L60" s="126"/>
      <c r="M60" s="126"/>
      <c r="N60" s="126"/>
      <c r="O60" s="126"/>
      <c r="P60" s="126"/>
      <c r="Q60" s="126"/>
      <c r="R60" s="126"/>
      <c r="S60" s="126"/>
      <c r="T60" s="126"/>
      <c r="U60" s="126"/>
      <c r="V60" s="126"/>
      <c r="W60" s="126"/>
      <c r="X60" s="126"/>
      <c r="Y60" s="126"/>
      <c r="Z60" s="126" t="s">
        <v>29</v>
      </c>
      <c r="AA60" s="126"/>
      <c r="AB60" s="126" t="str">
        <f>IF(ISBLANK(AS35),"",AC45)</f>
        <v/>
      </c>
      <c r="AC60" s="126"/>
      <c r="AD60" s="126"/>
      <c r="AE60" s="126"/>
      <c r="AF60" s="126"/>
      <c r="AG60" s="126"/>
      <c r="AH60" s="126"/>
      <c r="AI60" s="126"/>
      <c r="AJ60" s="126"/>
      <c r="AK60" s="126"/>
      <c r="AL60" s="126"/>
      <c r="AM60" s="126"/>
      <c r="AN60" s="126"/>
      <c r="AO60" s="126"/>
      <c r="AP60" s="126"/>
      <c r="AQ60" s="127"/>
      <c r="AR60" s="125"/>
      <c r="AS60" s="126"/>
      <c r="AT60" s="126" t="s">
        <v>29</v>
      </c>
      <c r="AU60" s="126"/>
      <c r="AV60" s="127"/>
      <c r="AW60" s="30"/>
      <c r="AX60" s="31"/>
      <c r="AZ60" s="36"/>
      <c r="BA60" s="36">
        <f>IF(ISBLANK($AR60),0,IF($AR60&gt;$AU60,3,IF($AR60=$AU60,1,0)))</f>
        <v>0</v>
      </c>
      <c r="BB60" s="36"/>
      <c r="BC60" s="36">
        <f>IF(ISBLANK($AU60),0,IF($AR60&lt;$AU60,3,IF($AR60=$AU60,1,0)))</f>
        <v>0</v>
      </c>
      <c r="BD60" s="36"/>
      <c r="BE60" s="36"/>
      <c r="BF60" s="36"/>
      <c r="BG60" s="36"/>
    </row>
    <row r="61" spans="1:59" ht="15.75" thickBot="1" x14ac:dyDescent="0.3">
      <c r="A61" s="131"/>
      <c r="B61" s="132"/>
      <c r="C61" s="131"/>
      <c r="D61" s="133"/>
      <c r="E61" s="132"/>
      <c r="F61" s="131"/>
      <c r="G61" s="133"/>
      <c r="H61" s="133"/>
      <c r="I61" s="132"/>
      <c r="J61" s="128" t="s">
        <v>49</v>
      </c>
      <c r="K61" s="129"/>
      <c r="L61" s="129"/>
      <c r="M61" s="129"/>
      <c r="N61" s="129"/>
      <c r="O61" s="129"/>
      <c r="P61" s="129"/>
      <c r="Q61" s="129"/>
      <c r="R61" s="129"/>
      <c r="S61" s="129"/>
      <c r="T61" s="129"/>
      <c r="U61" s="129"/>
      <c r="V61" s="129"/>
      <c r="W61" s="129"/>
      <c r="X61" s="129"/>
      <c r="Y61" s="129"/>
      <c r="Z61" s="32"/>
      <c r="AA61" s="32"/>
      <c r="AB61" s="129" t="s">
        <v>50</v>
      </c>
      <c r="AC61" s="129"/>
      <c r="AD61" s="129"/>
      <c r="AE61" s="129"/>
      <c r="AF61" s="129"/>
      <c r="AG61" s="129"/>
      <c r="AH61" s="129"/>
      <c r="AI61" s="129"/>
      <c r="AJ61" s="129"/>
      <c r="AK61" s="129"/>
      <c r="AL61" s="129"/>
      <c r="AM61" s="129"/>
      <c r="AN61" s="129"/>
      <c r="AO61" s="129"/>
      <c r="AP61" s="129"/>
      <c r="AQ61" s="130"/>
      <c r="AR61" s="131"/>
      <c r="AS61" s="133"/>
      <c r="AT61" s="133"/>
      <c r="AU61" s="133"/>
      <c r="AV61" s="132"/>
      <c r="AW61" s="33"/>
      <c r="AX61" s="34"/>
      <c r="AZ61" s="36"/>
      <c r="BA61" s="36"/>
      <c r="BB61" s="36"/>
      <c r="BC61" s="36"/>
      <c r="BD61" s="36"/>
      <c r="BE61" s="36"/>
      <c r="BF61" s="36"/>
      <c r="BG61" s="36"/>
    </row>
    <row r="62" spans="1:59" ht="5.0999999999999996" customHeight="1" thickBot="1" x14ac:dyDescent="0.3">
      <c r="A62" s="29"/>
      <c r="B62" s="29"/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29"/>
      <c r="AI62" s="29"/>
      <c r="AJ62" s="29"/>
      <c r="AK62" s="29"/>
      <c r="AL62" s="29"/>
      <c r="AM62" s="29"/>
      <c r="AN62" s="29"/>
      <c r="AO62" s="29"/>
      <c r="AP62" s="29"/>
      <c r="AQ62" s="29"/>
      <c r="AR62" s="29"/>
      <c r="AS62" s="29"/>
      <c r="AT62" s="29"/>
      <c r="AU62" s="29"/>
      <c r="AV62" s="29"/>
      <c r="AW62" s="29"/>
      <c r="AX62" s="29"/>
      <c r="AZ62" s="36"/>
      <c r="BA62" s="36"/>
      <c r="BB62" s="36"/>
      <c r="BC62" s="36"/>
      <c r="BD62" s="36"/>
      <c r="BE62" s="36"/>
      <c r="BF62" s="36"/>
      <c r="BG62" s="36"/>
    </row>
    <row r="63" spans="1:59" ht="20.100000000000001" customHeight="1" thickBot="1" x14ac:dyDescent="0.3">
      <c r="A63" s="120" t="s">
        <v>43</v>
      </c>
      <c r="B63" s="121"/>
      <c r="C63" s="120" t="s">
        <v>44</v>
      </c>
      <c r="D63" s="122"/>
      <c r="E63" s="121"/>
      <c r="F63" s="120" t="s">
        <v>25</v>
      </c>
      <c r="G63" s="122"/>
      <c r="H63" s="122"/>
      <c r="I63" s="121"/>
      <c r="J63" s="120" t="s">
        <v>141</v>
      </c>
      <c r="K63" s="122"/>
      <c r="L63" s="122"/>
      <c r="M63" s="122"/>
      <c r="N63" s="122"/>
      <c r="O63" s="122"/>
      <c r="P63" s="122"/>
      <c r="Q63" s="122"/>
      <c r="R63" s="122"/>
      <c r="S63" s="122"/>
      <c r="T63" s="122"/>
      <c r="U63" s="122"/>
      <c r="V63" s="122"/>
      <c r="W63" s="122"/>
      <c r="X63" s="122"/>
      <c r="Y63" s="122"/>
      <c r="Z63" s="122"/>
      <c r="AA63" s="122"/>
      <c r="AB63" s="122"/>
      <c r="AC63" s="122"/>
      <c r="AD63" s="122"/>
      <c r="AE63" s="122"/>
      <c r="AF63" s="122"/>
      <c r="AG63" s="122"/>
      <c r="AH63" s="122"/>
      <c r="AI63" s="122"/>
      <c r="AJ63" s="122"/>
      <c r="AK63" s="122"/>
      <c r="AL63" s="122"/>
      <c r="AM63" s="122"/>
      <c r="AN63" s="122"/>
      <c r="AO63" s="122"/>
      <c r="AP63" s="122"/>
      <c r="AQ63" s="121"/>
      <c r="AR63" s="120" t="s">
        <v>27</v>
      </c>
      <c r="AS63" s="122"/>
      <c r="AT63" s="122"/>
      <c r="AU63" s="122"/>
      <c r="AV63" s="121"/>
      <c r="AW63" s="123"/>
      <c r="AX63" s="124"/>
      <c r="AZ63" s="36"/>
      <c r="BA63" s="36"/>
      <c r="BB63" s="36"/>
      <c r="BC63" s="36"/>
      <c r="BD63" s="36"/>
      <c r="BE63" s="36"/>
      <c r="BF63" s="36"/>
      <c r="BG63" s="36"/>
    </row>
    <row r="64" spans="1:59" ht="20.100000000000001" customHeight="1" x14ac:dyDescent="0.25">
      <c r="A64" s="125">
        <v>20</v>
      </c>
      <c r="B64" s="127"/>
      <c r="C64" s="125">
        <v>2</v>
      </c>
      <c r="D64" s="126"/>
      <c r="E64" s="127"/>
      <c r="F64" s="134">
        <f>F60</f>
        <v>0.58472222222222214</v>
      </c>
      <c r="G64" s="126"/>
      <c r="H64" s="126"/>
      <c r="I64" s="127"/>
      <c r="J64" s="125" t="str">
        <f>IF(ISBLANK(AS35),"",AC44)</f>
        <v/>
      </c>
      <c r="K64" s="126"/>
      <c r="L64" s="126"/>
      <c r="M64" s="126"/>
      <c r="N64" s="126"/>
      <c r="O64" s="126"/>
      <c r="P64" s="126"/>
      <c r="Q64" s="126"/>
      <c r="R64" s="126"/>
      <c r="S64" s="126"/>
      <c r="T64" s="126"/>
      <c r="U64" s="126"/>
      <c r="V64" s="126"/>
      <c r="W64" s="126"/>
      <c r="X64" s="126"/>
      <c r="Y64" s="126"/>
      <c r="Z64" s="126" t="s">
        <v>29</v>
      </c>
      <c r="AA64" s="126"/>
      <c r="AB64" s="126" t="str">
        <f>IF(ISBLANK(AS34),"",C45)</f>
        <v/>
      </c>
      <c r="AC64" s="126"/>
      <c r="AD64" s="126"/>
      <c r="AE64" s="126"/>
      <c r="AF64" s="126"/>
      <c r="AG64" s="126"/>
      <c r="AH64" s="126"/>
      <c r="AI64" s="126"/>
      <c r="AJ64" s="126"/>
      <c r="AK64" s="126"/>
      <c r="AL64" s="126"/>
      <c r="AM64" s="126"/>
      <c r="AN64" s="126"/>
      <c r="AO64" s="126"/>
      <c r="AP64" s="126"/>
      <c r="AQ64" s="127"/>
      <c r="AR64" s="125"/>
      <c r="AS64" s="126"/>
      <c r="AT64" s="126" t="s">
        <v>29</v>
      </c>
      <c r="AU64" s="126"/>
      <c r="AV64" s="127"/>
      <c r="AW64" s="30"/>
      <c r="AX64" s="31"/>
      <c r="AZ64" s="36"/>
      <c r="BA64" s="36">
        <f>IF(ISBLANK($AR64),0,IF($AR64&gt;$AU64,3,IF($AR64=$AU64,1,0)))</f>
        <v>0</v>
      </c>
      <c r="BB64" s="36"/>
      <c r="BC64" s="36">
        <f>IF(ISBLANK($AU64),0,IF($AR64&lt;$AU64,3,IF($AR64=$AU64,1,0)))</f>
        <v>0</v>
      </c>
      <c r="BD64" s="36"/>
      <c r="BE64" s="36"/>
      <c r="BF64" s="36"/>
      <c r="BG64" s="36"/>
    </row>
    <row r="65" spans="1:59" ht="15.75" thickBot="1" x14ac:dyDescent="0.3">
      <c r="A65" s="131"/>
      <c r="B65" s="132"/>
      <c r="C65" s="131"/>
      <c r="D65" s="133"/>
      <c r="E65" s="132"/>
      <c r="F65" s="131"/>
      <c r="G65" s="133"/>
      <c r="H65" s="133"/>
      <c r="I65" s="132"/>
      <c r="J65" s="128" t="s">
        <v>51</v>
      </c>
      <c r="K65" s="129"/>
      <c r="L65" s="129"/>
      <c r="M65" s="129"/>
      <c r="N65" s="129"/>
      <c r="O65" s="129"/>
      <c r="P65" s="129"/>
      <c r="Q65" s="129"/>
      <c r="R65" s="129"/>
      <c r="S65" s="129"/>
      <c r="T65" s="129"/>
      <c r="U65" s="129"/>
      <c r="V65" s="129"/>
      <c r="W65" s="129"/>
      <c r="X65" s="129"/>
      <c r="Y65" s="129"/>
      <c r="Z65" s="32"/>
      <c r="AA65" s="32"/>
      <c r="AB65" s="129" t="s">
        <v>52</v>
      </c>
      <c r="AC65" s="129"/>
      <c r="AD65" s="129"/>
      <c r="AE65" s="129"/>
      <c r="AF65" s="129"/>
      <c r="AG65" s="129"/>
      <c r="AH65" s="129"/>
      <c r="AI65" s="129"/>
      <c r="AJ65" s="129"/>
      <c r="AK65" s="129"/>
      <c r="AL65" s="129"/>
      <c r="AM65" s="129"/>
      <c r="AN65" s="129"/>
      <c r="AO65" s="129"/>
      <c r="AP65" s="129"/>
      <c r="AQ65" s="130"/>
      <c r="AR65" s="131"/>
      <c r="AS65" s="133"/>
      <c r="AT65" s="133"/>
      <c r="AU65" s="133"/>
      <c r="AV65" s="132"/>
      <c r="AW65" s="33"/>
      <c r="AX65" s="34"/>
      <c r="AZ65" s="36"/>
      <c r="BA65" s="36"/>
      <c r="BB65" s="36"/>
      <c r="BC65" s="36"/>
      <c r="BD65" s="36"/>
      <c r="BE65" s="36"/>
      <c r="BF65" s="36"/>
      <c r="BG65" s="36"/>
    </row>
    <row r="66" spans="1:59" ht="15.75" thickBot="1" x14ac:dyDescent="0.3">
      <c r="A66" s="29"/>
      <c r="B66" s="29"/>
      <c r="C66" s="29"/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  <c r="AE66" s="29"/>
      <c r="AF66" s="29"/>
      <c r="AG66" s="29"/>
      <c r="AH66" s="29"/>
      <c r="AI66" s="29"/>
      <c r="AJ66" s="29"/>
      <c r="AK66" s="29"/>
      <c r="AL66" s="29"/>
      <c r="AM66" s="29"/>
      <c r="AN66" s="29"/>
      <c r="AO66" s="29"/>
      <c r="AP66" s="29"/>
      <c r="AQ66" s="29"/>
      <c r="AR66" s="29"/>
      <c r="AS66" s="29"/>
      <c r="AT66" s="29"/>
      <c r="AU66" s="29"/>
      <c r="AV66" s="29"/>
      <c r="AW66" s="29"/>
      <c r="AX66" s="29"/>
      <c r="AZ66" s="36"/>
      <c r="BA66" s="36"/>
      <c r="BB66" s="36"/>
      <c r="BC66" s="36"/>
      <c r="BD66" s="36"/>
      <c r="BE66" s="36"/>
      <c r="BF66" s="36"/>
      <c r="BG66" s="36"/>
    </row>
    <row r="67" spans="1:59" ht="20.100000000000001" customHeight="1" thickBot="1" x14ac:dyDescent="0.3">
      <c r="A67" s="135" t="s">
        <v>43</v>
      </c>
      <c r="B67" s="136"/>
      <c r="C67" s="135" t="s">
        <v>44</v>
      </c>
      <c r="D67" s="137"/>
      <c r="E67" s="136"/>
      <c r="F67" s="135" t="s">
        <v>25</v>
      </c>
      <c r="G67" s="137"/>
      <c r="H67" s="137"/>
      <c r="I67" s="136"/>
      <c r="J67" s="135" t="s">
        <v>53</v>
      </c>
      <c r="K67" s="137"/>
      <c r="L67" s="137"/>
      <c r="M67" s="137"/>
      <c r="N67" s="137"/>
      <c r="O67" s="137"/>
      <c r="P67" s="137"/>
      <c r="Q67" s="137"/>
      <c r="R67" s="137"/>
      <c r="S67" s="137"/>
      <c r="T67" s="137"/>
      <c r="U67" s="137"/>
      <c r="V67" s="137"/>
      <c r="W67" s="137"/>
      <c r="X67" s="137"/>
      <c r="Y67" s="137"/>
      <c r="Z67" s="137"/>
      <c r="AA67" s="137"/>
      <c r="AB67" s="137"/>
      <c r="AC67" s="137"/>
      <c r="AD67" s="137"/>
      <c r="AE67" s="137"/>
      <c r="AF67" s="137"/>
      <c r="AG67" s="137"/>
      <c r="AH67" s="137"/>
      <c r="AI67" s="137"/>
      <c r="AJ67" s="137"/>
      <c r="AK67" s="137"/>
      <c r="AL67" s="137"/>
      <c r="AM67" s="137"/>
      <c r="AN67" s="137"/>
      <c r="AO67" s="137"/>
      <c r="AP67" s="137"/>
      <c r="AQ67" s="136"/>
      <c r="AR67" s="135" t="s">
        <v>27</v>
      </c>
      <c r="AS67" s="137"/>
      <c r="AT67" s="137"/>
      <c r="AU67" s="137"/>
      <c r="AV67" s="136"/>
      <c r="AW67" s="138"/>
      <c r="AX67" s="139"/>
      <c r="AZ67" s="36"/>
      <c r="BA67" s="36"/>
      <c r="BB67" s="36"/>
      <c r="BC67" s="36"/>
      <c r="BD67" s="36"/>
      <c r="BE67" s="36"/>
      <c r="BF67" s="36"/>
      <c r="BG67" s="36"/>
    </row>
    <row r="68" spans="1:59" ht="20.100000000000001" customHeight="1" x14ac:dyDescent="0.25">
      <c r="A68" s="125">
        <v>21</v>
      </c>
      <c r="B68" s="127"/>
      <c r="C68" s="125">
        <v>1</v>
      </c>
      <c r="D68" s="126"/>
      <c r="E68" s="127"/>
      <c r="F68" s="134">
        <f>F60+Y48+AP48</f>
        <v>0.59652777777777766</v>
      </c>
      <c r="G68" s="126"/>
      <c r="H68" s="126"/>
      <c r="I68" s="127"/>
      <c r="J68" s="125" t="str">
        <f>IF(ISBLANK(AS32),"",C41)</f>
        <v/>
      </c>
      <c r="K68" s="126"/>
      <c r="L68" s="126"/>
      <c r="M68" s="126"/>
      <c r="N68" s="126"/>
      <c r="O68" s="126"/>
      <c r="P68" s="126"/>
      <c r="Q68" s="126"/>
      <c r="R68" s="126"/>
      <c r="S68" s="126"/>
      <c r="T68" s="126"/>
      <c r="U68" s="126"/>
      <c r="V68" s="126"/>
      <c r="W68" s="126"/>
      <c r="X68" s="126"/>
      <c r="Y68" s="126"/>
      <c r="Z68" s="126" t="s">
        <v>29</v>
      </c>
      <c r="AA68" s="126"/>
      <c r="AB68" s="126" t="str">
        <f>IF(ISBLANK(AS33),"",AC41)</f>
        <v/>
      </c>
      <c r="AC68" s="126"/>
      <c r="AD68" s="126"/>
      <c r="AE68" s="126"/>
      <c r="AF68" s="126"/>
      <c r="AG68" s="126"/>
      <c r="AH68" s="126"/>
      <c r="AI68" s="126"/>
      <c r="AJ68" s="126"/>
      <c r="AK68" s="126"/>
      <c r="AL68" s="126"/>
      <c r="AM68" s="126"/>
      <c r="AN68" s="126"/>
      <c r="AO68" s="126"/>
      <c r="AP68" s="126"/>
      <c r="AQ68" s="127"/>
      <c r="AR68" s="125"/>
      <c r="AS68" s="126"/>
      <c r="AT68" s="126" t="s">
        <v>29</v>
      </c>
      <c r="AU68" s="126"/>
      <c r="AV68" s="127"/>
      <c r="AW68" s="30"/>
      <c r="AX68" s="31"/>
      <c r="AZ68" s="36"/>
      <c r="BA68" s="36">
        <f>IF(ISBLANK($AR68),0,IF($AR68&gt;$AU68,3,IF($AR68=$AU68,1,0)))</f>
        <v>0</v>
      </c>
      <c r="BB68" s="36"/>
      <c r="BC68" s="36">
        <f>IF(ISBLANK($AU68),0,IF($AR68&lt;$AU68,3,IF($AR68=$AU68,1,0)))</f>
        <v>0</v>
      </c>
      <c r="BD68" s="36"/>
      <c r="BE68" s="36"/>
      <c r="BF68" s="36"/>
      <c r="BG68" s="36"/>
    </row>
    <row r="69" spans="1:59" ht="15.75" thickBot="1" x14ac:dyDescent="0.3">
      <c r="A69" s="131"/>
      <c r="B69" s="132"/>
      <c r="C69" s="131"/>
      <c r="D69" s="133"/>
      <c r="E69" s="132"/>
      <c r="F69" s="131"/>
      <c r="G69" s="133"/>
      <c r="H69" s="133"/>
      <c r="I69" s="132"/>
      <c r="J69" s="128" t="s">
        <v>57</v>
      </c>
      <c r="K69" s="129"/>
      <c r="L69" s="129"/>
      <c r="M69" s="129"/>
      <c r="N69" s="129"/>
      <c r="O69" s="129"/>
      <c r="P69" s="129"/>
      <c r="Q69" s="129"/>
      <c r="R69" s="129"/>
      <c r="S69" s="129"/>
      <c r="T69" s="129"/>
      <c r="U69" s="129"/>
      <c r="V69" s="129"/>
      <c r="W69" s="129"/>
      <c r="X69" s="129"/>
      <c r="Y69" s="129"/>
      <c r="Z69" s="32"/>
      <c r="AA69" s="32"/>
      <c r="AB69" s="129" t="s">
        <v>134</v>
      </c>
      <c r="AC69" s="129"/>
      <c r="AD69" s="129"/>
      <c r="AE69" s="129"/>
      <c r="AF69" s="129"/>
      <c r="AG69" s="129"/>
      <c r="AH69" s="129"/>
      <c r="AI69" s="129"/>
      <c r="AJ69" s="129"/>
      <c r="AK69" s="129"/>
      <c r="AL69" s="129"/>
      <c r="AM69" s="129"/>
      <c r="AN69" s="129"/>
      <c r="AO69" s="129"/>
      <c r="AP69" s="129"/>
      <c r="AQ69" s="130"/>
      <c r="AR69" s="131"/>
      <c r="AS69" s="133"/>
      <c r="AT69" s="133"/>
      <c r="AU69" s="133"/>
      <c r="AV69" s="132"/>
      <c r="AW69" s="33"/>
      <c r="AX69" s="34"/>
      <c r="AZ69" s="36"/>
      <c r="BA69" s="36"/>
      <c r="BB69" s="36"/>
      <c r="BC69" s="36"/>
      <c r="BD69" s="36"/>
      <c r="BE69" s="36"/>
      <c r="BF69" s="36"/>
      <c r="BG69" s="36"/>
    </row>
    <row r="70" spans="1:59" ht="5.0999999999999996" customHeight="1" thickBot="1" x14ac:dyDescent="0.3">
      <c r="A70" s="29"/>
      <c r="B70" s="29"/>
      <c r="C70" s="29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9"/>
      <c r="AG70" s="29"/>
      <c r="AH70" s="29"/>
      <c r="AI70" s="29"/>
      <c r="AJ70" s="29"/>
      <c r="AK70" s="29"/>
      <c r="AL70" s="29"/>
      <c r="AM70" s="29"/>
      <c r="AN70" s="29"/>
      <c r="AO70" s="29"/>
      <c r="AP70" s="29"/>
      <c r="AQ70" s="29"/>
      <c r="AR70" s="29"/>
      <c r="AS70" s="29"/>
      <c r="AT70" s="29"/>
      <c r="AU70" s="29"/>
      <c r="AV70" s="29"/>
      <c r="AW70" s="29"/>
      <c r="AX70" s="29"/>
      <c r="AZ70" s="36"/>
      <c r="BA70" s="36"/>
      <c r="BB70" s="36"/>
      <c r="BC70" s="36"/>
      <c r="BD70" s="36"/>
      <c r="BE70" s="36"/>
      <c r="BF70" s="36"/>
      <c r="BG70" s="36"/>
    </row>
    <row r="71" spans="1:59" ht="20.100000000000001" customHeight="1" thickBot="1" x14ac:dyDescent="0.3">
      <c r="A71" s="135" t="s">
        <v>43</v>
      </c>
      <c r="B71" s="136"/>
      <c r="C71" s="135" t="s">
        <v>44</v>
      </c>
      <c r="D71" s="137"/>
      <c r="E71" s="136"/>
      <c r="F71" s="135" t="s">
        <v>25</v>
      </c>
      <c r="G71" s="137"/>
      <c r="H71" s="137"/>
      <c r="I71" s="136"/>
      <c r="J71" s="135" t="s">
        <v>54</v>
      </c>
      <c r="K71" s="137"/>
      <c r="L71" s="137"/>
      <c r="M71" s="137"/>
      <c r="N71" s="137"/>
      <c r="O71" s="137"/>
      <c r="P71" s="137"/>
      <c r="Q71" s="137"/>
      <c r="R71" s="137"/>
      <c r="S71" s="137"/>
      <c r="T71" s="137"/>
      <c r="U71" s="137"/>
      <c r="V71" s="137"/>
      <c r="W71" s="137"/>
      <c r="X71" s="137"/>
      <c r="Y71" s="137"/>
      <c r="Z71" s="137"/>
      <c r="AA71" s="137"/>
      <c r="AB71" s="137"/>
      <c r="AC71" s="137"/>
      <c r="AD71" s="137"/>
      <c r="AE71" s="137"/>
      <c r="AF71" s="137"/>
      <c r="AG71" s="137"/>
      <c r="AH71" s="137"/>
      <c r="AI71" s="137"/>
      <c r="AJ71" s="137"/>
      <c r="AK71" s="137"/>
      <c r="AL71" s="137"/>
      <c r="AM71" s="137"/>
      <c r="AN71" s="137"/>
      <c r="AO71" s="137"/>
      <c r="AP71" s="137"/>
      <c r="AQ71" s="136"/>
      <c r="AR71" s="135" t="s">
        <v>27</v>
      </c>
      <c r="AS71" s="137"/>
      <c r="AT71" s="137"/>
      <c r="AU71" s="137"/>
      <c r="AV71" s="136"/>
      <c r="AW71" s="138"/>
      <c r="AX71" s="139"/>
      <c r="AZ71" s="36"/>
      <c r="BA71" s="36"/>
      <c r="BB71" s="36"/>
      <c r="BC71" s="36"/>
      <c r="BD71" s="36"/>
      <c r="BE71" s="36"/>
      <c r="BF71" s="36"/>
      <c r="BG71" s="36"/>
    </row>
    <row r="72" spans="1:59" ht="20.100000000000001" customHeight="1" x14ac:dyDescent="0.25">
      <c r="A72" s="125">
        <v>22</v>
      </c>
      <c r="B72" s="127"/>
      <c r="C72" s="125">
        <v>2</v>
      </c>
      <c r="D72" s="126"/>
      <c r="E72" s="127"/>
      <c r="F72" s="134">
        <f>F68</f>
        <v>0.59652777777777766</v>
      </c>
      <c r="G72" s="126"/>
      <c r="H72" s="126"/>
      <c r="I72" s="127"/>
      <c r="J72" s="125" t="str">
        <f>IF(ISBLANK(AS34),"",C46)</f>
        <v/>
      </c>
      <c r="K72" s="126"/>
      <c r="L72" s="126"/>
      <c r="M72" s="126"/>
      <c r="N72" s="126"/>
      <c r="O72" s="126"/>
      <c r="P72" s="126"/>
      <c r="Q72" s="126"/>
      <c r="R72" s="126"/>
      <c r="S72" s="126"/>
      <c r="T72" s="126"/>
      <c r="U72" s="126"/>
      <c r="V72" s="126"/>
      <c r="W72" s="126"/>
      <c r="X72" s="126"/>
      <c r="Y72" s="126"/>
      <c r="Z72" s="126" t="s">
        <v>29</v>
      </c>
      <c r="AA72" s="126"/>
      <c r="AB72" s="126" t="str">
        <f>IF(ISBLANK(AS35),"",AC46)</f>
        <v/>
      </c>
      <c r="AC72" s="126"/>
      <c r="AD72" s="126"/>
      <c r="AE72" s="126"/>
      <c r="AF72" s="126"/>
      <c r="AG72" s="126"/>
      <c r="AH72" s="126"/>
      <c r="AI72" s="126"/>
      <c r="AJ72" s="126"/>
      <c r="AK72" s="126"/>
      <c r="AL72" s="126"/>
      <c r="AM72" s="126"/>
      <c r="AN72" s="126"/>
      <c r="AO72" s="126"/>
      <c r="AP72" s="126"/>
      <c r="AQ72" s="127"/>
      <c r="AR72" s="125"/>
      <c r="AS72" s="126"/>
      <c r="AT72" s="126" t="s">
        <v>29</v>
      </c>
      <c r="AU72" s="126"/>
      <c r="AV72" s="127"/>
      <c r="AW72" s="30"/>
      <c r="AX72" s="31"/>
      <c r="AZ72" s="36"/>
      <c r="BA72" s="36">
        <f>IF(ISBLANK($AR72),0,IF($AR72&gt;$AU72,3,IF($AR72=$AU72,1,0)))</f>
        <v>0</v>
      </c>
      <c r="BB72" s="36"/>
      <c r="BC72" s="36">
        <f>IF(ISBLANK($AU72),0,IF($AR72&lt;$AU72,3,IF($AR72=$AU72,1,0)))</f>
        <v>0</v>
      </c>
      <c r="BD72" s="36"/>
      <c r="BE72" s="36"/>
      <c r="BF72" s="36"/>
      <c r="BG72" s="36"/>
    </row>
    <row r="73" spans="1:59" ht="15.75" thickBot="1" x14ac:dyDescent="0.3">
      <c r="A73" s="131"/>
      <c r="B73" s="132"/>
      <c r="C73" s="131"/>
      <c r="D73" s="133"/>
      <c r="E73" s="132"/>
      <c r="F73" s="131"/>
      <c r="G73" s="133"/>
      <c r="H73" s="133"/>
      <c r="I73" s="132"/>
      <c r="J73" s="128" t="s">
        <v>135</v>
      </c>
      <c r="K73" s="129"/>
      <c r="L73" s="129"/>
      <c r="M73" s="129"/>
      <c r="N73" s="129"/>
      <c r="O73" s="129"/>
      <c r="P73" s="129"/>
      <c r="Q73" s="129"/>
      <c r="R73" s="129"/>
      <c r="S73" s="129"/>
      <c r="T73" s="129"/>
      <c r="U73" s="129"/>
      <c r="V73" s="129"/>
      <c r="W73" s="129"/>
      <c r="X73" s="129"/>
      <c r="Y73" s="129"/>
      <c r="Z73" s="32"/>
      <c r="AA73" s="32"/>
      <c r="AB73" s="129" t="s">
        <v>136</v>
      </c>
      <c r="AC73" s="129"/>
      <c r="AD73" s="129"/>
      <c r="AE73" s="129"/>
      <c r="AF73" s="129"/>
      <c r="AG73" s="129"/>
      <c r="AH73" s="129"/>
      <c r="AI73" s="129"/>
      <c r="AJ73" s="129"/>
      <c r="AK73" s="129"/>
      <c r="AL73" s="129"/>
      <c r="AM73" s="129"/>
      <c r="AN73" s="129"/>
      <c r="AO73" s="129"/>
      <c r="AP73" s="129"/>
      <c r="AQ73" s="130"/>
      <c r="AR73" s="131"/>
      <c r="AS73" s="133"/>
      <c r="AT73" s="133"/>
      <c r="AU73" s="133"/>
      <c r="AV73" s="132"/>
      <c r="AW73" s="33"/>
      <c r="AX73" s="34"/>
      <c r="AZ73" s="36"/>
      <c r="BA73" s="36"/>
      <c r="BB73" s="36"/>
      <c r="BC73" s="36"/>
      <c r="BD73" s="36"/>
      <c r="BE73" s="36"/>
      <c r="BF73" s="36"/>
      <c r="BG73" s="36"/>
    </row>
    <row r="74" spans="1:59" ht="15.75" thickBot="1" x14ac:dyDescent="0.3">
      <c r="A74" s="29"/>
      <c r="B74" s="29"/>
      <c r="C74" s="29"/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29"/>
      <c r="Y74" s="29"/>
      <c r="Z74" s="29"/>
      <c r="AA74" s="29"/>
      <c r="AB74" s="29"/>
      <c r="AC74" s="29"/>
      <c r="AD74" s="29"/>
      <c r="AE74" s="29"/>
      <c r="AF74" s="29"/>
      <c r="AG74" s="29"/>
      <c r="AH74" s="29"/>
      <c r="AI74" s="29"/>
      <c r="AJ74" s="29"/>
      <c r="AK74" s="29"/>
      <c r="AL74" s="29"/>
      <c r="AM74" s="29"/>
      <c r="AN74" s="29"/>
      <c r="AO74" s="29"/>
      <c r="AP74" s="29"/>
      <c r="AQ74" s="29"/>
      <c r="AR74" s="29"/>
      <c r="AS74" s="29"/>
      <c r="AT74" s="29"/>
      <c r="AU74" s="29"/>
      <c r="AV74" s="29"/>
      <c r="AW74" s="29"/>
      <c r="AX74" s="29"/>
      <c r="AZ74" s="36"/>
      <c r="BA74" s="36"/>
      <c r="BB74" s="36"/>
      <c r="BC74" s="36"/>
      <c r="BD74" s="36"/>
      <c r="BE74" s="36"/>
      <c r="BF74" s="36"/>
      <c r="BG74" s="36"/>
    </row>
    <row r="75" spans="1:59" ht="20.100000000000001" customHeight="1" thickBot="1" x14ac:dyDescent="0.3">
      <c r="A75" s="140" t="s">
        <v>43</v>
      </c>
      <c r="B75" s="142"/>
      <c r="C75" s="140" t="s">
        <v>44</v>
      </c>
      <c r="D75" s="141"/>
      <c r="E75" s="142"/>
      <c r="F75" s="140" t="s">
        <v>25</v>
      </c>
      <c r="G75" s="141"/>
      <c r="H75" s="141"/>
      <c r="I75" s="142"/>
      <c r="J75" s="140" t="s">
        <v>55</v>
      </c>
      <c r="K75" s="141"/>
      <c r="L75" s="141"/>
      <c r="M75" s="141"/>
      <c r="N75" s="141"/>
      <c r="O75" s="141"/>
      <c r="P75" s="141"/>
      <c r="Q75" s="141"/>
      <c r="R75" s="141"/>
      <c r="S75" s="141"/>
      <c r="T75" s="141"/>
      <c r="U75" s="141"/>
      <c r="V75" s="141"/>
      <c r="W75" s="141"/>
      <c r="X75" s="141"/>
      <c r="Y75" s="141"/>
      <c r="Z75" s="141"/>
      <c r="AA75" s="141"/>
      <c r="AB75" s="141"/>
      <c r="AC75" s="141"/>
      <c r="AD75" s="141"/>
      <c r="AE75" s="141"/>
      <c r="AF75" s="141"/>
      <c r="AG75" s="141"/>
      <c r="AH75" s="141"/>
      <c r="AI75" s="141"/>
      <c r="AJ75" s="141"/>
      <c r="AK75" s="141"/>
      <c r="AL75" s="141"/>
      <c r="AM75" s="141"/>
      <c r="AN75" s="141"/>
      <c r="AO75" s="141"/>
      <c r="AP75" s="141"/>
      <c r="AQ75" s="142"/>
      <c r="AR75" s="140" t="s">
        <v>27</v>
      </c>
      <c r="AS75" s="141"/>
      <c r="AT75" s="141"/>
      <c r="AU75" s="141"/>
      <c r="AV75" s="142"/>
      <c r="AW75" s="143"/>
      <c r="AX75" s="144"/>
      <c r="AZ75" s="36"/>
      <c r="BA75" s="36"/>
      <c r="BB75" s="36"/>
      <c r="BC75" s="36"/>
      <c r="BD75" s="36"/>
      <c r="BE75" s="36"/>
      <c r="BF75" s="36"/>
      <c r="BG75" s="36"/>
    </row>
    <row r="76" spans="1:59" ht="20.100000000000001" customHeight="1" x14ac:dyDescent="0.25">
      <c r="A76" s="125">
        <v>23</v>
      </c>
      <c r="B76" s="127"/>
      <c r="C76" s="125">
        <v>1</v>
      </c>
      <c r="D76" s="126"/>
      <c r="E76" s="127"/>
      <c r="F76" s="134">
        <f>F68+Y48+AP48</f>
        <v>0.60833333333333317</v>
      </c>
      <c r="G76" s="126"/>
      <c r="H76" s="126"/>
      <c r="I76" s="127"/>
      <c r="J76" s="125" t="str">
        <f>IF(ISBLANK(AU52),"",IF(BA52=3,AB52,J52))</f>
        <v/>
      </c>
      <c r="K76" s="126"/>
      <c r="L76" s="126"/>
      <c r="M76" s="126"/>
      <c r="N76" s="126"/>
      <c r="O76" s="126"/>
      <c r="P76" s="126"/>
      <c r="Q76" s="126"/>
      <c r="R76" s="126"/>
      <c r="S76" s="126"/>
      <c r="T76" s="126"/>
      <c r="U76" s="126"/>
      <c r="V76" s="126"/>
      <c r="W76" s="126"/>
      <c r="X76" s="126"/>
      <c r="Y76" s="126"/>
      <c r="Z76" s="126" t="s">
        <v>29</v>
      </c>
      <c r="AA76" s="126"/>
      <c r="AB76" s="126" t="str">
        <f>IF(ISBLANK(AU60),"",IF(BA60=3,AB60,J60))</f>
        <v/>
      </c>
      <c r="AC76" s="126"/>
      <c r="AD76" s="126"/>
      <c r="AE76" s="126"/>
      <c r="AF76" s="126"/>
      <c r="AG76" s="126"/>
      <c r="AH76" s="126"/>
      <c r="AI76" s="126"/>
      <c r="AJ76" s="126"/>
      <c r="AK76" s="126"/>
      <c r="AL76" s="126"/>
      <c r="AM76" s="126"/>
      <c r="AN76" s="126"/>
      <c r="AO76" s="126"/>
      <c r="AP76" s="126"/>
      <c r="AQ76" s="127"/>
      <c r="AR76" s="125"/>
      <c r="AS76" s="126"/>
      <c r="AT76" s="126" t="s">
        <v>29</v>
      </c>
      <c r="AU76" s="126"/>
      <c r="AV76" s="127"/>
      <c r="AW76" s="30"/>
      <c r="AX76" s="31"/>
      <c r="AZ76" s="36"/>
      <c r="BA76" s="36">
        <f>IF(ISBLANK($AR76),0,IF($AR76&gt;$AU76,3,IF($AR76=$AU76,1,0)))</f>
        <v>0</v>
      </c>
      <c r="BB76" s="36"/>
      <c r="BC76" s="36">
        <f>IF(ISBLANK($AU76),0,IF($AR76&lt;$AU76,3,IF($AR76=$AU76,1,0)))</f>
        <v>0</v>
      </c>
      <c r="BD76" s="36"/>
      <c r="BE76" s="36"/>
      <c r="BF76" s="36"/>
      <c r="BG76" s="36"/>
    </row>
    <row r="77" spans="1:59" ht="15.75" thickBot="1" x14ac:dyDescent="0.3">
      <c r="A77" s="131"/>
      <c r="B77" s="132"/>
      <c r="C77" s="131"/>
      <c r="D77" s="133"/>
      <c r="E77" s="132"/>
      <c r="F77" s="131"/>
      <c r="G77" s="133"/>
      <c r="H77" s="133"/>
      <c r="I77" s="132"/>
      <c r="J77" s="128" t="s">
        <v>100</v>
      </c>
      <c r="K77" s="129"/>
      <c r="L77" s="129"/>
      <c r="M77" s="129"/>
      <c r="N77" s="129"/>
      <c r="O77" s="129"/>
      <c r="P77" s="129"/>
      <c r="Q77" s="129"/>
      <c r="R77" s="129"/>
      <c r="S77" s="129"/>
      <c r="T77" s="129"/>
      <c r="U77" s="129"/>
      <c r="V77" s="129"/>
      <c r="W77" s="129"/>
      <c r="X77" s="129"/>
      <c r="Y77" s="129"/>
      <c r="Z77" s="32"/>
      <c r="AA77" s="32"/>
      <c r="AB77" s="129" t="s">
        <v>102</v>
      </c>
      <c r="AC77" s="129"/>
      <c r="AD77" s="129"/>
      <c r="AE77" s="129"/>
      <c r="AF77" s="129"/>
      <c r="AG77" s="129"/>
      <c r="AH77" s="129"/>
      <c r="AI77" s="129"/>
      <c r="AJ77" s="129"/>
      <c r="AK77" s="129"/>
      <c r="AL77" s="129"/>
      <c r="AM77" s="129"/>
      <c r="AN77" s="129"/>
      <c r="AO77" s="129"/>
      <c r="AP77" s="129"/>
      <c r="AQ77" s="130"/>
      <c r="AR77" s="131"/>
      <c r="AS77" s="133"/>
      <c r="AT77" s="133"/>
      <c r="AU77" s="133"/>
      <c r="AV77" s="132"/>
      <c r="AW77" s="33"/>
      <c r="AX77" s="34"/>
      <c r="AZ77" s="36"/>
      <c r="BA77" s="36"/>
      <c r="BB77" s="36"/>
      <c r="BC77" s="36"/>
      <c r="BD77" s="36"/>
      <c r="BE77" s="36"/>
      <c r="BF77" s="36"/>
      <c r="BG77" s="36"/>
    </row>
    <row r="78" spans="1:59" ht="5.0999999999999996" customHeight="1" thickBot="1" x14ac:dyDescent="0.3">
      <c r="A78" s="29"/>
      <c r="B78" s="29"/>
      <c r="C78" s="29"/>
      <c r="D78" s="29"/>
      <c r="E78" s="29"/>
      <c r="F78" s="29"/>
      <c r="G78" s="29"/>
      <c r="H78" s="29"/>
      <c r="I78" s="29"/>
      <c r="J78" s="29"/>
      <c r="K78" s="29"/>
      <c r="L78" s="29"/>
      <c r="M78" s="29"/>
      <c r="N78" s="29"/>
      <c r="O78" s="29"/>
      <c r="P78" s="29"/>
      <c r="Q78" s="29"/>
      <c r="R78" s="29"/>
      <c r="S78" s="29"/>
      <c r="T78" s="29"/>
      <c r="U78" s="29"/>
      <c r="V78" s="29"/>
      <c r="W78" s="29"/>
      <c r="X78" s="29"/>
      <c r="Y78" s="29"/>
      <c r="Z78" s="29"/>
      <c r="AA78" s="29"/>
      <c r="AB78" s="29"/>
      <c r="AC78" s="29"/>
      <c r="AD78" s="29"/>
      <c r="AE78" s="29"/>
      <c r="AF78" s="29"/>
      <c r="AG78" s="29"/>
      <c r="AH78" s="29"/>
      <c r="AI78" s="29"/>
      <c r="AJ78" s="29"/>
      <c r="AK78" s="29"/>
      <c r="AL78" s="29"/>
      <c r="AM78" s="29"/>
      <c r="AN78" s="29"/>
      <c r="AO78" s="29"/>
      <c r="AP78" s="29"/>
      <c r="AQ78" s="29"/>
      <c r="AR78" s="29"/>
      <c r="AS78" s="29"/>
      <c r="AT78" s="29"/>
      <c r="AU78" s="29"/>
      <c r="AV78" s="29"/>
      <c r="AW78" s="29"/>
      <c r="AX78" s="29"/>
      <c r="AZ78" s="36"/>
      <c r="BA78" s="36"/>
      <c r="BB78" s="36"/>
      <c r="BC78" s="36"/>
      <c r="BD78" s="36"/>
      <c r="BE78" s="36"/>
      <c r="BF78" s="36"/>
      <c r="BG78" s="36"/>
    </row>
    <row r="79" spans="1:59" ht="20.100000000000001" customHeight="1" thickBot="1" x14ac:dyDescent="0.3">
      <c r="A79" s="140" t="s">
        <v>43</v>
      </c>
      <c r="B79" s="142"/>
      <c r="C79" s="140" t="s">
        <v>44</v>
      </c>
      <c r="D79" s="141"/>
      <c r="E79" s="142"/>
      <c r="F79" s="140" t="s">
        <v>25</v>
      </c>
      <c r="G79" s="141"/>
      <c r="H79" s="141"/>
      <c r="I79" s="142"/>
      <c r="J79" s="140" t="s">
        <v>56</v>
      </c>
      <c r="K79" s="141"/>
      <c r="L79" s="141"/>
      <c r="M79" s="141"/>
      <c r="N79" s="141"/>
      <c r="O79" s="141"/>
      <c r="P79" s="141"/>
      <c r="Q79" s="141"/>
      <c r="R79" s="141"/>
      <c r="S79" s="141"/>
      <c r="T79" s="141"/>
      <c r="U79" s="141"/>
      <c r="V79" s="141"/>
      <c r="W79" s="141"/>
      <c r="X79" s="141"/>
      <c r="Y79" s="141"/>
      <c r="Z79" s="141"/>
      <c r="AA79" s="141"/>
      <c r="AB79" s="141"/>
      <c r="AC79" s="141"/>
      <c r="AD79" s="141"/>
      <c r="AE79" s="141"/>
      <c r="AF79" s="141"/>
      <c r="AG79" s="141"/>
      <c r="AH79" s="141"/>
      <c r="AI79" s="141"/>
      <c r="AJ79" s="141"/>
      <c r="AK79" s="141"/>
      <c r="AL79" s="141"/>
      <c r="AM79" s="141"/>
      <c r="AN79" s="141"/>
      <c r="AO79" s="141"/>
      <c r="AP79" s="141"/>
      <c r="AQ79" s="142"/>
      <c r="AR79" s="140" t="s">
        <v>27</v>
      </c>
      <c r="AS79" s="141"/>
      <c r="AT79" s="141"/>
      <c r="AU79" s="141"/>
      <c r="AV79" s="142"/>
      <c r="AW79" s="143"/>
      <c r="AX79" s="144"/>
      <c r="AZ79" s="36"/>
      <c r="BA79" s="36"/>
      <c r="BB79" s="36"/>
      <c r="BC79" s="36"/>
      <c r="BD79" s="36"/>
      <c r="BE79" s="36"/>
      <c r="BF79" s="36"/>
      <c r="BG79" s="36"/>
    </row>
    <row r="80" spans="1:59" ht="20.100000000000001" customHeight="1" x14ac:dyDescent="0.25">
      <c r="A80" s="125">
        <v>24</v>
      </c>
      <c r="B80" s="127"/>
      <c r="C80" s="125">
        <v>2</v>
      </c>
      <c r="D80" s="126"/>
      <c r="E80" s="127"/>
      <c r="F80" s="134">
        <f>F76</f>
        <v>0.60833333333333317</v>
      </c>
      <c r="G80" s="126"/>
      <c r="H80" s="126"/>
      <c r="I80" s="127"/>
      <c r="J80" s="125" t="str">
        <f>IF(ISBLANK(AU56),"",IF(BA56=3,AB56,J56))</f>
        <v/>
      </c>
      <c r="K80" s="126"/>
      <c r="L80" s="126"/>
      <c r="M80" s="126"/>
      <c r="N80" s="126"/>
      <c r="O80" s="126"/>
      <c r="P80" s="126"/>
      <c r="Q80" s="126"/>
      <c r="R80" s="126"/>
      <c r="S80" s="126"/>
      <c r="T80" s="126"/>
      <c r="U80" s="126"/>
      <c r="V80" s="126"/>
      <c r="W80" s="126"/>
      <c r="X80" s="126"/>
      <c r="Y80" s="126"/>
      <c r="Z80" s="126" t="s">
        <v>29</v>
      </c>
      <c r="AA80" s="126"/>
      <c r="AB80" s="126" t="str">
        <f>IF(ISBLANK(AU64),"",IF(BA64=3,AB64,J64))</f>
        <v/>
      </c>
      <c r="AC80" s="126"/>
      <c r="AD80" s="126"/>
      <c r="AE80" s="126"/>
      <c r="AF80" s="126"/>
      <c r="AG80" s="126"/>
      <c r="AH80" s="126"/>
      <c r="AI80" s="126"/>
      <c r="AJ80" s="126"/>
      <c r="AK80" s="126"/>
      <c r="AL80" s="126"/>
      <c r="AM80" s="126"/>
      <c r="AN80" s="126"/>
      <c r="AO80" s="126"/>
      <c r="AP80" s="126"/>
      <c r="AQ80" s="127"/>
      <c r="AR80" s="125"/>
      <c r="AS80" s="126"/>
      <c r="AT80" s="126" t="s">
        <v>29</v>
      </c>
      <c r="AU80" s="126"/>
      <c r="AV80" s="127"/>
      <c r="AW80" s="30"/>
      <c r="AX80" s="31"/>
      <c r="AZ80" s="36"/>
      <c r="BA80" s="36">
        <f>IF(ISBLANK($AR80),0,IF($AR80&gt;$AU80,3,IF($AR80=$AU80,1,0)))</f>
        <v>0</v>
      </c>
      <c r="BB80" s="36"/>
      <c r="BC80" s="36">
        <f>IF(ISBLANK($AU80),0,IF($AR80&lt;$AU80,3,IF($AR80=$AU80,1,0)))</f>
        <v>0</v>
      </c>
      <c r="BD80" s="36"/>
      <c r="BE80" s="36"/>
      <c r="BF80" s="36"/>
      <c r="BG80" s="36"/>
    </row>
    <row r="81" spans="1:59" ht="20.100000000000001" customHeight="1" thickBot="1" x14ac:dyDescent="0.3">
      <c r="A81" s="131"/>
      <c r="B81" s="132"/>
      <c r="C81" s="131"/>
      <c r="D81" s="133"/>
      <c r="E81" s="132"/>
      <c r="F81" s="131"/>
      <c r="G81" s="133"/>
      <c r="H81" s="133"/>
      <c r="I81" s="132"/>
      <c r="J81" s="128" t="s">
        <v>101</v>
      </c>
      <c r="K81" s="129"/>
      <c r="L81" s="129"/>
      <c r="M81" s="129"/>
      <c r="N81" s="129"/>
      <c r="O81" s="129"/>
      <c r="P81" s="129"/>
      <c r="Q81" s="129"/>
      <c r="R81" s="129"/>
      <c r="S81" s="129"/>
      <c r="T81" s="129"/>
      <c r="U81" s="129"/>
      <c r="V81" s="129"/>
      <c r="W81" s="129"/>
      <c r="X81" s="129"/>
      <c r="Y81" s="129"/>
      <c r="Z81" s="32"/>
      <c r="AA81" s="32"/>
      <c r="AB81" s="129" t="s">
        <v>103</v>
      </c>
      <c r="AC81" s="129"/>
      <c r="AD81" s="129"/>
      <c r="AE81" s="129"/>
      <c r="AF81" s="129"/>
      <c r="AG81" s="129"/>
      <c r="AH81" s="129"/>
      <c r="AI81" s="129"/>
      <c r="AJ81" s="129"/>
      <c r="AK81" s="129"/>
      <c r="AL81" s="129"/>
      <c r="AM81" s="129"/>
      <c r="AN81" s="129"/>
      <c r="AO81" s="129"/>
      <c r="AP81" s="129"/>
      <c r="AQ81" s="130"/>
      <c r="AR81" s="131"/>
      <c r="AS81" s="133"/>
      <c r="AT81" s="133"/>
      <c r="AU81" s="133"/>
      <c r="AV81" s="132"/>
      <c r="AW81" s="33"/>
      <c r="AX81" s="34"/>
      <c r="AZ81" s="36"/>
      <c r="BA81" s="36"/>
      <c r="BB81" s="36"/>
      <c r="BC81" s="36"/>
      <c r="BD81" s="36"/>
      <c r="BE81" s="36"/>
      <c r="BF81" s="36"/>
      <c r="BG81" s="36"/>
    </row>
    <row r="82" spans="1:59" ht="15.75" thickBot="1" x14ac:dyDescent="0.3">
      <c r="AZ82" s="36"/>
      <c r="BA82" s="36"/>
      <c r="BB82" s="36"/>
      <c r="BC82" s="36"/>
      <c r="BD82" s="36"/>
      <c r="BE82" s="36"/>
      <c r="BF82" s="36"/>
      <c r="BG82" s="36"/>
    </row>
    <row r="83" spans="1:59" ht="20.100000000000001" customHeight="1" thickBot="1" x14ac:dyDescent="0.3">
      <c r="A83" s="145" t="s">
        <v>43</v>
      </c>
      <c r="B83" s="147"/>
      <c r="C83" s="145" t="s">
        <v>44</v>
      </c>
      <c r="D83" s="146"/>
      <c r="E83" s="147"/>
      <c r="F83" s="145" t="s">
        <v>25</v>
      </c>
      <c r="G83" s="146"/>
      <c r="H83" s="146"/>
      <c r="I83" s="147"/>
      <c r="J83" s="145" t="s">
        <v>62</v>
      </c>
      <c r="K83" s="146"/>
      <c r="L83" s="146"/>
      <c r="M83" s="146"/>
      <c r="N83" s="146"/>
      <c r="O83" s="146"/>
      <c r="P83" s="146"/>
      <c r="Q83" s="146"/>
      <c r="R83" s="146"/>
      <c r="S83" s="146"/>
      <c r="T83" s="146"/>
      <c r="U83" s="146"/>
      <c r="V83" s="146"/>
      <c r="W83" s="146"/>
      <c r="X83" s="146"/>
      <c r="Y83" s="146"/>
      <c r="Z83" s="146"/>
      <c r="AA83" s="146"/>
      <c r="AB83" s="146"/>
      <c r="AC83" s="146"/>
      <c r="AD83" s="146"/>
      <c r="AE83" s="146"/>
      <c r="AF83" s="146"/>
      <c r="AG83" s="146"/>
      <c r="AH83" s="146"/>
      <c r="AI83" s="146"/>
      <c r="AJ83" s="146"/>
      <c r="AK83" s="146"/>
      <c r="AL83" s="146"/>
      <c r="AM83" s="146"/>
      <c r="AN83" s="146"/>
      <c r="AO83" s="146"/>
      <c r="AP83" s="146"/>
      <c r="AQ83" s="147"/>
      <c r="AR83" s="145" t="s">
        <v>27</v>
      </c>
      <c r="AS83" s="146"/>
      <c r="AT83" s="146"/>
      <c r="AU83" s="146"/>
      <c r="AV83" s="147"/>
      <c r="AW83" s="148"/>
      <c r="AX83" s="149"/>
      <c r="AZ83" s="36"/>
      <c r="BA83" s="36"/>
      <c r="BB83" s="36"/>
      <c r="BC83" s="36"/>
      <c r="BD83" s="36"/>
      <c r="BE83" s="36"/>
      <c r="BF83" s="36"/>
      <c r="BG83" s="36"/>
    </row>
    <row r="84" spans="1:59" ht="20.100000000000001" customHeight="1" x14ac:dyDescent="0.25">
      <c r="A84" s="125">
        <v>25</v>
      </c>
      <c r="B84" s="127"/>
      <c r="C84" s="125">
        <v>1</v>
      </c>
      <c r="D84" s="126"/>
      <c r="E84" s="127"/>
      <c r="F84" s="134">
        <f>F76+Y48+AP48</f>
        <v>0.62013888888888868</v>
      </c>
      <c r="G84" s="126"/>
      <c r="H84" s="126"/>
      <c r="I84" s="127"/>
      <c r="J84" s="125" t="str">
        <f>IF(ISBLANK(AU52),"",IF(BA52=3,J52,AB52))</f>
        <v/>
      </c>
      <c r="K84" s="126"/>
      <c r="L84" s="126"/>
      <c r="M84" s="126"/>
      <c r="N84" s="126"/>
      <c r="O84" s="126"/>
      <c r="P84" s="126"/>
      <c r="Q84" s="126"/>
      <c r="R84" s="126"/>
      <c r="S84" s="126"/>
      <c r="T84" s="126"/>
      <c r="U84" s="126"/>
      <c r="V84" s="126"/>
      <c r="W84" s="126"/>
      <c r="X84" s="126"/>
      <c r="Y84" s="126"/>
      <c r="Z84" s="126" t="s">
        <v>29</v>
      </c>
      <c r="AA84" s="126"/>
      <c r="AB84" s="126" t="str">
        <f>IF(ISBLANK(AU60),"",IF(BA60=3,J60,AB60))</f>
        <v/>
      </c>
      <c r="AC84" s="126"/>
      <c r="AD84" s="126"/>
      <c r="AE84" s="126"/>
      <c r="AF84" s="126"/>
      <c r="AG84" s="126"/>
      <c r="AH84" s="126"/>
      <c r="AI84" s="126"/>
      <c r="AJ84" s="126"/>
      <c r="AK84" s="126"/>
      <c r="AL84" s="126"/>
      <c r="AM84" s="126"/>
      <c r="AN84" s="126"/>
      <c r="AO84" s="126"/>
      <c r="AP84" s="126"/>
      <c r="AQ84" s="127"/>
      <c r="AR84" s="125"/>
      <c r="AS84" s="126"/>
      <c r="AT84" s="126" t="s">
        <v>29</v>
      </c>
      <c r="AU84" s="126"/>
      <c r="AV84" s="127"/>
      <c r="AW84" s="30"/>
      <c r="AX84" s="31"/>
      <c r="AZ84" s="36"/>
      <c r="BA84" s="36">
        <f>IF(ISBLANK($AR84),0,IF($AR84&gt;$AU84,3,IF($AR84=$AU84,1,0)))</f>
        <v>0</v>
      </c>
      <c r="BB84" s="36"/>
      <c r="BC84" s="36">
        <f>IF(ISBLANK($AU84),0,IF($AR84&lt;$AU84,3,IF($AR84=$AU84,1,0)))</f>
        <v>0</v>
      </c>
      <c r="BD84" s="36"/>
      <c r="BE84" s="36"/>
      <c r="BF84" s="36"/>
      <c r="BG84" s="36"/>
    </row>
    <row r="85" spans="1:59" ht="15.75" thickBot="1" x14ac:dyDescent="0.3">
      <c r="A85" s="131"/>
      <c r="B85" s="132"/>
      <c r="C85" s="131"/>
      <c r="D85" s="133"/>
      <c r="E85" s="132"/>
      <c r="F85" s="131"/>
      <c r="G85" s="133"/>
      <c r="H85" s="133"/>
      <c r="I85" s="132"/>
      <c r="J85" s="128" t="s">
        <v>104</v>
      </c>
      <c r="K85" s="129"/>
      <c r="L85" s="129"/>
      <c r="M85" s="129"/>
      <c r="N85" s="129"/>
      <c r="O85" s="129"/>
      <c r="P85" s="129"/>
      <c r="Q85" s="129"/>
      <c r="R85" s="129"/>
      <c r="S85" s="129"/>
      <c r="T85" s="129"/>
      <c r="U85" s="129"/>
      <c r="V85" s="129"/>
      <c r="W85" s="129"/>
      <c r="X85" s="129"/>
      <c r="Y85" s="129"/>
      <c r="Z85" s="32"/>
      <c r="AA85" s="32"/>
      <c r="AB85" s="129" t="s">
        <v>106</v>
      </c>
      <c r="AC85" s="129"/>
      <c r="AD85" s="129"/>
      <c r="AE85" s="129"/>
      <c r="AF85" s="129"/>
      <c r="AG85" s="129"/>
      <c r="AH85" s="129"/>
      <c r="AI85" s="129"/>
      <c r="AJ85" s="129"/>
      <c r="AK85" s="129"/>
      <c r="AL85" s="129"/>
      <c r="AM85" s="129"/>
      <c r="AN85" s="129"/>
      <c r="AO85" s="129"/>
      <c r="AP85" s="129"/>
      <c r="AQ85" s="130"/>
      <c r="AR85" s="131"/>
      <c r="AS85" s="133"/>
      <c r="AT85" s="133"/>
      <c r="AU85" s="133"/>
      <c r="AV85" s="132"/>
      <c r="AW85" s="33"/>
      <c r="AX85" s="34"/>
      <c r="AZ85" s="36"/>
      <c r="BA85" s="36"/>
      <c r="BB85" s="36"/>
      <c r="BC85" s="36"/>
      <c r="BD85" s="36"/>
      <c r="BE85" s="36"/>
      <c r="BF85" s="36"/>
      <c r="BG85" s="36"/>
    </row>
    <row r="86" spans="1:59" ht="5.0999999999999996" customHeight="1" thickBot="1" x14ac:dyDescent="0.3">
      <c r="A86" s="29"/>
      <c r="B86" s="29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  <c r="AF86" s="29"/>
      <c r="AG86" s="29"/>
      <c r="AH86" s="29"/>
      <c r="AI86" s="29"/>
      <c r="AJ86" s="29"/>
      <c r="AK86" s="29"/>
      <c r="AL86" s="29"/>
      <c r="AM86" s="29"/>
      <c r="AN86" s="29"/>
      <c r="AO86" s="29"/>
      <c r="AP86" s="29"/>
      <c r="AQ86" s="29"/>
      <c r="AR86" s="29"/>
      <c r="AS86" s="29"/>
      <c r="AT86" s="29"/>
      <c r="AU86" s="29"/>
      <c r="AV86" s="29"/>
      <c r="AW86" s="29"/>
      <c r="AX86" s="29"/>
      <c r="AZ86" s="36"/>
      <c r="BA86" s="36"/>
      <c r="BB86" s="36"/>
      <c r="BC86" s="36"/>
      <c r="BD86" s="36"/>
      <c r="BE86" s="36"/>
      <c r="BF86" s="36"/>
      <c r="BG86" s="36"/>
    </row>
    <row r="87" spans="1:59" ht="20.100000000000001" customHeight="1" thickBot="1" x14ac:dyDescent="0.3">
      <c r="A87" s="145" t="s">
        <v>43</v>
      </c>
      <c r="B87" s="147"/>
      <c r="C87" s="145" t="s">
        <v>44</v>
      </c>
      <c r="D87" s="146"/>
      <c r="E87" s="147"/>
      <c r="F87" s="145" t="s">
        <v>25</v>
      </c>
      <c r="G87" s="146"/>
      <c r="H87" s="146"/>
      <c r="I87" s="147"/>
      <c r="J87" s="145" t="s">
        <v>63</v>
      </c>
      <c r="K87" s="146"/>
      <c r="L87" s="146"/>
      <c r="M87" s="146"/>
      <c r="N87" s="146"/>
      <c r="O87" s="146"/>
      <c r="P87" s="146"/>
      <c r="Q87" s="146"/>
      <c r="R87" s="146"/>
      <c r="S87" s="146"/>
      <c r="T87" s="146"/>
      <c r="U87" s="146"/>
      <c r="V87" s="146"/>
      <c r="W87" s="146"/>
      <c r="X87" s="146"/>
      <c r="Y87" s="146"/>
      <c r="Z87" s="146"/>
      <c r="AA87" s="146"/>
      <c r="AB87" s="146"/>
      <c r="AC87" s="146"/>
      <c r="AD87" s="146"/>
      <c r="AE87" s="146"/>
      <c r="AF87" s="146"/>
      <c r="AG87" s="146"/>
      <c r="AH87" s="146"/>
      <c r="AI87" s="146"/>
      <c r="AJ87" s="146"/>
      <c r="AK87" s="146"/>
      <c r="AL87" s="146"/>
      <c r="AM87" s="146"/>
      <c r="AN87" s="146"/>
      <c r="AO87" s="146"/>
      <c r="AP87" s="146"/>
      <c r="AQ87" s="147"/>
      <c r="AR87" s="145" t="s">
        <v>27</v>
      </c>
      <c r="AS87" s="146"/>
      <c r="AT87" s="146"/>
      <c r="AU87" s="146"/>
      <c r="AV87" s="147"/>
      <c r="AW87" s="148"/>
      <c r="AX87" s="149"/>
      <c r="AZ87" s="36"/>
      <c r="BA87" s="36"/>
      <c r="BB87" s="36"/>
      <c r="BC87" s="36"/>
      <c r="BD87" s="36"/>
      <c r="BE87" s="36"/>
      <c r="BF87" s="36"/>
      <c r="BG87" s="36"/>
    </row>
    <row r="88" spans="1:59" ht="20.100000000000001" customHeight="1" x14ac:dyDescent="0.25">
      <c r="A88" s="125">
        <v>26</v>
      </c>
      <c r="B88" s="127"/>
      <c r="C88" s="125">
        <v>2</v>
      </c>
      <c r="D88" s="126"/>
      <c r="E88" s="127"/>
      <c r="F88" s="134">
        <f>F84</f>
        <v>0.62013888888888868</v>
      </c>
      <c r="G88" s="126"/>
      <c r="H88" s="126"/>
      <c r="I88" s="127"/>
      <c r="J88" s="125" t="str">
        <f>IF(ISBLANK(AU56),"",IF(BA56=3,J56,AB56))</f>
        <v/>
      </c>
      <c r="K88" s="126"/>
      <c r="L88" s="126"/>
      <c r="M88" s="126"/>
      <c r="N88" s="126"/>
      <c r="O88" s="126"/>
      <c r="P88" s="126"/>
      <c r="Q88" s="126"/>
      <c r="R88" s="126"/>
      <c r="S88" s="126"/>
      <c r="T88" s="126"/>
      <c r="U88" s="126"/>
      <c r="V88" s="126"/>
      <c r="W88" s="126"/>
      <c r="X88" s="126"/>
      <c r="Y88" s="126"/>
      <c r="Z88" s="126" t="s">
        <v>29</v>
      </c>
      <c r="AA88" s="126"/>
      <c r="AB88" s="126" t="str">
        <f>IF(ISBLANK(AU64),"",IF(BA64=3,J64,AB64))</f>
        <v/>
      </c>
      <c r="AC88" s="126"/>
      <c r="AD88" s="126"/>
      <c r="AE88" s="126"/>
      <c r="AF88" s="126"/>
      <c r="AG88" s="126"/>
      <c r="AH88" s="126"/>
      <c r="AI88" s="126"/>
      <c r="AJ88" s="126"/>
      <c r="AK88" s="126"/>
      <c r="AL88" s="126"/>
      <c r="AM88" s="126"/>
      <c r="AN88" s="126"/>
      <c r="AO88" s="126"/>
      <c r="AP88" s="126"/>
      <c r="AQ88" s="127"/>
      <c r="AR88" s="125"/>
      <c r="AS88" s="126"/>
      <c r="AT88" s="126" t="s">
        <v>29</v>
      </c>
      <c r="AU88" s="126"/>
      <c r="AV88" s="127"/>
      <c r="AW88" s="30"/>
      <c r="AX88" s="31"/>
      <c r="AZ88" s="36"/>
      <c r="BA88" s="36">
        <f>IF(ISBLANK($AR88),0,IF($AR88&gt;$AU88,3,IF($AR88=$AU88,1,0)))</f>
        <v>0</v>
      </c>
      <c r="BB88" s="36"/>
      <c r="BC88" s="36">
        <f>IF(ISBLANK($AU88),0,IF($AR88&lt;$AU88,3,IF($AR88=$AU88,1,0)))</f>
        <v>0</v>
      </c>
      <c r="BD88" s="36"/>
      <c r="BE88" s="36"/>
      <c r="BF88" s="36"/>
      <c r="BG88" s="36"/>
    </row>
    <row r="89" spans="1:59" ht="15.75" thickBot="1" x14ac:dyDescent="0.3">
      <c r="A89" s="131"/>
      <c r="B89" s="132"/>
      <c r="C89" s="131"/>
      <c r="D89" s="133"/>
      <c r="E89" s="132"/>
      <c r="F89" s="131"/>
      <c r="G89" s="133"/>
      <c r="H89" s="133"/>
      <c r="I89" s="132"/>
      <c r="J89" s="128" t="s">
        <v>105</v>
      </c>
      <c r="K89" s="129"/>
      <c r="L89" s="129"/>
      <c r="M89" s="129"/>
      <c r="N89" s="129"/>
      <c r="O89" s="129"/>
      <c r="P89" s="129"/>
      <c r="Q89" s="129"/>
      <c r="R89" s="129"/>
      <c r="S89" s="129"/>
      <c r="T89" s="129"/>
      <c r="U89" s="129"/>
      <c r="V89" s="129"/>
      <c r="W89" s="129"/>
      <c r="X89" s="129"/>
      <c r="Y89" s="129"/>
      <c r="Z89" s="32"/>
      <c r="AA89" s="32"/>
      <c r="AB89" s="129" t="s">
        <v>107</v>
      </c>
      <c r="AC89" s="129"/>
      <c r="AD89" s="129"/>
      <c r="AE89" s="129"/>
      <c r="AF89" s="129"/>
      <c r="AG89" s="129"/>
      <c r="AH89" s="129"/>
      <c r="AI89" s="129"/>
      <c r="AJ89" s="129"/>
      <c r="AK89" s="129"/>
      <c r="AL89" s="129"/>
      <c r="AM89" s="129"/>
      <c r="AN89" s="129"/>
      <c r="AO89" s="129"/>
      <c r="AP89" s="129"/>
      <c r="AQ89" s="130"/>
      <c r="AR89" s="131"/>
      <c r="AS89" s="133"/>
      <c r="AT89" s="133"/>
      <c r="AU89" s="133"/>
      <c r="AV89" s="132"/>
      <c r="AW89" s="33"/>
      <c r="AX89" s="34"/>
      <c r="AZ89" s="36"/>
      <c r="BA89" s="36"/>
      <c r="BB89" s="36"/>
      <c r="BC89" s="36"/>
      <c r="BD89" s="36"/>
      <c r="BE89" s="36"/>
      <c r="BF89" s="36"/>
      <c r="BG89" s="36"/>
    </row>
    <row r="90" spans="1:59" x14ac:dyDescent="0.25">
      <c r="AZ90" s="36"/>
      <c r="BA90" s="36"/>
      <c r="BB90" s="36"/>
      <c r="BC90" s="36"/>
      <c r="BD90" s="36"/>
      <c r="BE90" s="36"/>
      <c r="BF90" s="36"/>
      <c r="BG90" s="36"/>
    </row>
    <row r="91" spans="1:59" ht="5.0999999999999996" customHeight="1" x14ac:dyDescent="0.25">
      <c r="AZ91" s="36"/>
      <c r="BA91" s="36"/>
      <c r="BB91" s="36"/>
      <c r="BC91" s="36"/>
      <c r="BD91" s="36"/>
      <c r="BE91" s="36"/>
      <c r="BF91" s="36"/>
      <c r="BG91" s="36"/>
    </row>
    <row r="92" spans="1:59" x14ac:dyDescent="0.25">
      <c r="AZ92" s="36"/>
      <c r="BA92" s="36"/>
      <c r="BB92" s="36"/>
      <c r="BC92" s="36"/>
      <c r="BD92" s="36"/>
      <c r="BE92" s="36"/>
      <c r="BF92" s="36"/>
      <c r="BG92" s="36"/>
    </row>
    <row r="93" spans="1:59" ht="38.25" thickBot="1" x14ac:dyDescent="0.75">
      <c r="A93" s="21"/>
      <c r="B93" s="21"/>
      <c r="C93" s="21"/>
      <c r="D93" s="21"/>
      <c r="E93" s="21"/>
      <c r="F93" s="21"/>
      <c r="G93" s="21"/>
      <c r="H93" s="21"/>
      <c r="I93" s="21"/>
      <c r="J93" s="21"/>
      <c r="K93" s="21"/>
      <c r="L93" s="3" t="s">
        <v>0</v>
      </c>
      <c r="AN93" s="21"/>
      <c r="AO93" s="21"/>
      <c r="AP93" s="21"/>
      <c r="AQ93" s="21"/>
      <c r="AR93" s="21"/>
      <c r="AS93" s="21"/>
      <c r="AT93" s="21"/>
      <c r="AU93" s="21"/>
      <c r="AV93" s="21"/>
      <c r="AW93" s="21"/>
      <c r="AX93" s="21"/>
      <c r="AZ93" s="36"/>
      <c r="BA93" s="36"/>
      <c r="BB93" s="36"/>
      <c r="BC93" s="36"/>
      <c r="BD93" s="36"/>
      <c r="BE93" s="36"/>
      <c r="BF93" s="36"/>
      <c r="BG93" s="36"/>
    </row>
    <row r="94" spans="1:59" ht="20.100000000000001" customHeight="1" thickBot="1" x14ac:dyDescent="0.3">
      <c r="A94" s="150" t="s">
        <v>43</v>
      </c>
      <c r="B94" s="151"/>
      <c r="C94" s="150" t="s">
        <v>44</v>
      </c>
      <c r="D94" s="152"/>
      <c r="E94" s="151"/>
      <c r="F94" s="150" t="s">
        <v>25</v>
      </c>
      <c r="G94" s="152"/>
      <c r="H94" s="152"/>
      <c r="I94" s="151"/>
      <c r="J94" s="150" t="s">
        <v>112</v>
      </c>
      <c r="K94" s="152"/>
      <c r="L94" s="152"/>
      <c r="M94" s="152"/>
      <c r="N94" s="152"/>
      <c r="O94" s="152"/>
      <c r="P94" s="152"/>
      <c r="Q94" s="152"/>
      <c r="R94" s="152"/>
      <c r="S94" s="152"/>
      <c r="T94" s="152"/>
      <c r="U94" s="152"/>
      <c r="V94" s="152"/>
      <c r="W94" s="152"/>
      <c r="X94" s="152"/>
      <c r="Y94" s="152"/>
      <c r="Z94" s="152"/>
      <c r="AA94" s="152"/>
      <c r="AB94" s="152"/>
      <c r="AC94" s="152"/>
      <c r="AD94" s="152"/>
      <c r="AE94" s="152"/>
      <c r="AF94" s="152"/>
      <c r="AG94" s="152"/>
      <c r="AH94" s="152"/>
      <c r="AI94" s="152"/>
      <c r="AJ94" s="152"/>
      <c r="AK94" s="152"/>
      <c r="AL94" s="152"/>
      <c r="AM94" s="152"/>
      <c r="AN94" s="152"/>
      <c r="AO94" s="152"/>
      <c r="AP94" s="152"/>
      <c r="AQ94" s="151"/>
      <c r="AR94" s="150" t="s">
        <v>27</v>
      </c>
      <c r="AS94" s="152"/>
      <c r="AT94" s="152"/>
      <c r="AU94" s="152"/>
      <c r="AV94" s="151"/>
      <c r="AW94" s="153"/>
      <c r="AX94" s="154"/>
      <c r="AZ94" s="36"/>
      <c r="BA94" s="36"/>
      <c r="BB94" s="36"/>
      <c r="BC94" s="36"/>
      <c r="BD94" s="36"/>
      <c r="BE94" s="36"/>
      <c r="BF94" s="36"/>
      <c r="BG94" s="36"/>
    </row>
    <row r="95" spans="1:59" ht="20.100000000000001" customHeight="1" x14ac:dyDescent="0.25">
      <c r="A95" s="125">
        <v>27</v>
      </c>
      <c r="B95" s="127"/>
      <c r="C95" s="125">
        <v>1</v>
      </c>
      <c r="D95" s="126"/>
      <c r="E95" s="127"/>
      <c r="F95" s="134">
        <f>F84+Y48+AP48</f>
        <v>0.6319444444444442</v>
      </c>
      <c r="G95" s="126"/>
      <c r="H95" s="126"/>
      <c r="I95" s="127"/>
      <c r="J95" s="125" t="str">
        <f>IF(ISBLANK(AU68),"",IF(BA68=3,AB68,J68))</f>
        <v/>
      </c>
      <c r="K95" s="126"/>
      <c r="L95" s="126"/>
      <c r="M95" s="126"/>
      <c r="N95" s="126"/>
      <c r="O95" s="126"/>
      <c r="P95" s="126"/>
      <c r="Q95" s="126"/>
      <c r="R95" s="126"/>
      <c r="S95" s="126"/>
      <c r="T95" s="126"/>
      <c r="U95" s="126"/>
      <c r="V95" s="126"/>
      <c r="W95" s="126"/>
      <c r="X95" s="126"/>
      <c r="Y95" s="126"/>
      <c r="Z95" s="126" t="s">
        <v>29</v>
      </c>
      <c r="AA95" s="126"/>
      <c r="AB95" s="126" t="str">
        <f>IF(ISBLANK(AU72),"",IF(BA72=3,AB72,J72))</f>
        <v/>
      </c>
      <c r="AC95" s="126"/>
      <c r="AD95" s="126"/>
      <c r="AE95" s="126"/>
      <c r="AF95" s="126"/>
      <c r="AG95" s="126"/>
      <c r="AH95" s="126"/>
      <c r="AI95" s="126"/>
      <c r="AJ95" s="126"/>
      <c r="AK95" s="126"/>
      <c r="AL95" s="126"/>
      <c r="AM95" s="126"/>
      <c r="AN95" s="126"/>
      <c r="AO95" s="126"/>
      <c r="AP95" s="126"/>
      <c r="AQ95" s="127"/>
      <c r="AR95" s="125"/>
      <c r="AS95" s="126"/>
      <c r="AT95" s="126" t="s">
        <v>29</v>
      </c>
      <c r="AU95" s="126"/>
      <c r="AV95" s="127"/>
      <c r="AW95" s="30"/>
      <c r="AX95" s="31"/>
      <c r="AZ95" s="36"/>
      <c r="BA95" s="36">
        <f>IF(ISBLANK($AR95),0,IF($AR95&gt;$AU95,3,IF($AR95=$AU95,1,0)))</f>
        <v>0</v>
      </c>
      <c r="BB95" s="36"/>
      <c r="BC95" s="36">
        <f>IF(ISBLANK($AU95),0,IF($AR95&lt;$AU95,3,IF($AR95=$AU95,1,0)))</f>
        <v>0</v>
      </c>
      <c r="BD95" s="36"/>
      <c r="BE95" s="36"/>
      <c r="BF95" s="36"/>
      <c r="BG95" s="36"/>
    </row>
    <row r="96" spans="1:59" ht="15.75" thickBot="1" x14ac:dyDescent="0.3">
      <c r="A96" s="131"/>
      <c r="B96" s="132"/>
      <c r="C96" s="131"/>
      <c r="D96" s="133"/>
      <c r="E96" s="132"/>
      <c r="F96" s="131"/>
      <c r="G96" s="133"/>
      <c r="H96" s="133"/>
      <c r="I96" s="132"/>
      <c r="J96" s="128" t="s">
        <v>117</v>
      </c>
      <c r="K96" s="129"/>
      <c r="L96" s="129"/>
      <c r="M96" s="129"/>
      <c r="N96" s="129"/>
      <c r="O96" s="129"/>
      <c r="P96" s="129"/>
      <c r="Q96" s="129"/>
      <c r="R96" s="129"/>
      <c r="S96" s="129"/>
      <c r="T96" s="129"/>
      <c r="U96" s="129"/>
      <c r="V96" s="129"/>
      <c r="W96" s="129"/>
      <c r="X96" s="129"/>
      <c r="Y96" s="129"/>
      <c r="Z96" s="32"/>
      <c r="AA96" s="32"/>
      <c r="AB96" s="128" t="s">
        <v>118</v>
      </c>
      <c r="AC96" s="129"/>
      <c r="AD96" s="129"/>
      <c r="AE96" s="129"/>
      <c r="AF96" s="129"/>
      <c r="AG96" s="129"/>
      <c r="AH96" s="129"/>
      <c r="AI96" s="129"/>
      <c r="AJ96" s="129"/>
      <c r="AK96" s="129"/>
      <c r="AL96" s="129"/>
      <c r="AM96" s="129"/>
      <c r="AN96" s="129"/>
      <c r="AO96" s="129"/>
      <c r="AP96" s="129"/>
      <c r="AQ96" s="129"/>
      <c r="AR96" s="131"/>
      <c r="AS96" s="133"/>
      <c r="AT96" s="133"/>
      <c r="AU96" s="133"/>
      <c r="AV96" s="132"/>
      <c r="AW96" s="33"/>
      <c r="AX96" s="34"/>
      <c r="AZ96" s="36"/>
      <c r="BA96" s="36"/>
      <c r="BB96" s="36"/>
      <c r="BC96" s="36"/>
      <c r="BD96" s="36"/>
      <c r="BE96" s="36"/>
      <c r="BF96" s="36"/>
      <c r="BG96" s="36"/>
    </row>
    <row r="97" spans="1:59" ht="5.0999999999999996" customHeight="1" thickBot="1" x14ac:dyDescent="0.3">
      <c r="A97" s="29"/>
      <c r="B97" s="29"/>
      <c r="C97" s="29"/>
      <c r="D97" s="29"/>
      <c r="E97" s="29"/>
      <c r="F97" s="29"/>
      <c r="G97" s="29"/>
      <c r="H97" s="29"/>
      <c r="I97" s="29"/>
      <c r="J97" s="29"/>
      <c r="K97" s="29"/>
      <c r="L97" s="29"/>
      <c r="M97" s="29"/>
      <c r="N97" s="29"/>
      <c r="O97" s="29"/>
      <c r="P97" s="29"/>
      <c r="Q97" s="29"/>
      <c r="R97" s="29"/>
      <c r="S97" s="29"/>
      <c r="T97" s="29"/>
      <c r="U97" s="29"/>
      <c r="V97" s="29"/>
      <c r="W97" s="29"/>
      <c r="X97" s="29"/>
      <c r="Y97" s="29"/>
      <c r="Z97" s="29"/>
      <c r="AA97" s="29"/>
      <c r="AB97" s="29"/>
      <c r="AC97" s="29"/>
      <c r="AD97" s="29"/>
      <c r="AE97" s="29"/>
      <c r="AF97" s="29"/>
      <c r="AG97" s="29"/>
      <c r="AH97" s="29"/>
      <c r="AI97" s="29"/>
      <c r="AJ97" s="29"/>
      <c r="AK97" s="29"/>
      <c r="AL97" s="29"/>
      <c r="AM97" s="29"/>
      <c r="AN97" s="29"/>
      <c r="AO97" s="29"/>
      <c r="AP97" s="29"/>
      <c r="AQ97" s="29"/>
      <c r="AR97" s="29"/>
      <c r="AS97" s="29"/>
      <c r="AT97" s="29"/>
      <c r="AU97" s="29"/>
      <c r="AV97" s="29"/>
      <c r="AW97" s="29"/>
      <c r="AX97" s="29"/>
      <c r="AZ97" s="36"/>
      <c r="BA97" s="36"/>
      <c r="BB97" s="36"/>
      <c r="BC97" s="36"/>
      <c r="BD97" s="36"/>
      <c r="BE97" s="36"/>
      <c r="BF97" s="36"/>
      <c r="BG97" s="36"/>
    </row>
    <row r="98" spans="1:59" ht="20.100000000000001" customHeight="1" thickBot="1" x14ac:dyDescent="0.3">
      <c r="A98" s="150" t="s">
        <v>43</v>
      </c>
      <c r="B98" s="151"/>
      <c r="C98" s="150" t="s">
        <v>44</v>
      </c>
      <c r="D98" s="152"/>
      <c r="E98" s="151"/>
      <c r="F98" s="150" t="s">
        <v>25</v>
      </c>
      <c r="G98" s="152"/>
      <c r="H98" s="152"/>
      <c r="I98" s="151"/>
      <c r="J98" s="150" t="s">
        <v>113</v>
      </c>
      <c r="K98" s="152"/>
      <c r="L98" s="152"/>
      <c r="M98" s="152"/>
      <c r="N98" s="152"/>
      <c r="O98" s="152"/>
      <c r="P98" s="152"/>
      <c r="Q98" s="152"/>
      <c r="R98" s="152"/>
      <c r="S98" s="152"/>
      <c r="T98" s="152"/>
      <c r="U98" s="152"/>
      <c r="V98" s="152"/>
      <c r="W98" s="152"/>
      <c r="X98" s="152"/>
      <c r="Y98" s="152"/>
      <c r="Z98" s="152"/>
      <c r="AA98" s="152"/>
      <c r="AB98" s="152"/>
      <c r="AC98" s="152"/>
      <c r="AD98" s="152"/>
      <c r="AE98" s="152"/>
      <c r="AF98" s="152"/>
      <c r="AG98" s="152"/>
      <c r="AH98" s="152"/>
      <c r="AI98" s="152"/>
      <c r="AJ98" s="152"/>
      <c r="AK98" s="152"/>
      <c r="AL98" s="152"/>
      <c r="AM98" s="152"/>
      <c r="AN98" s="152"/>
      <c r="AO98" s="152"/>
      <c r="AP98" s="152"/>
      <c r="AQ98" s="151"/>
      <c r="AR98" s="150" t="s">
        <v>27</v>
      </c>
      <c r="AS98" s="152"/>
      <c r="AT98" s="152"/>
      <c r="AU98" s="152"/>
      <c r="AV98" s="151"/>
      <c r="AW98" s="153"/>
      <c r="AX98" s="154"/>
      <c r="AZ98" s="36"/>
      <c r="BA98" s="36"/>
      <c r="BB98" s="36"/>
      <c r="BC98" s="36"/>
      <c r="BD98" s="36"/>
      <c r="BE98" s="36"/>
      <c r="BF98" s="36"/>
      <c r="BG98" s="36"/>
    </row>
    <row r="99" spans="1:59" ht="20.100000000000001" customHeight="1" x14ac:dyDescent="0.25">
      <c r="A99" s="125">
        <v>28</v>
      </c>
      <c r="B99" s="127"/>
      <c r="C99" s="125">
        <v>2</v>
      </c>
      <c r="D99" s="126"/>
      <c r="E99" s="127"/>
      <c r="F99" s="134">
        <f>F95</f>
        <v>0.6319444444444442</v>
      </c>
      <c r="G99" s="126"/>
      <c r="H99" s="126"/>
      <c r="I99" s="127"/>
      <c r="J99" s="125" t="str">
        <f>IF(ISBLANK(AU68),"",IF(BA68=3,J68,AB68))</f>
        <v/>
      </c>
      <c r="K99" s="126"/>
      <c r="L99" s="126"/>
      <c r="M99" s="126"/>
      <c r="N99" s="126"/>
      <c r="O99" s="126"/>
      <c r="P99" s="126"/>
      <c r="Q99" s="126"/>
      <c r="R99" s="126"/>
      <c r="S99" s="126"/>
      <c r="T99" s="126"/>
      <c r="U99" s="126"/>
      <c r="V99" s="126"/>
      <c r="W99" s="126"/>
      <c r="X99" s="126"/>
      <c r="Y99" s="126"/>
      <c r="Z99" s="126" t="s">
        <v>29</v>
      </c>
      <c r="AA99" s="126"/>
      <c r="AB99" s="126" t="str">
        <f>IF(ISBLANK(AU72),"",IF(BA72=3,J72,AB72))</f>
        <v/>
      </c>
      <c r="AC99" s="126"/>
      <c r="AD99" s="126"/>
      <c r="AE99" s="126"/>
      <c r="AF99" s="126"/>
      <c r="AG99" s="126"/>
      <c r="AH99" s="126"/>
      <c r="AI99" s="126"/>
      <c r="AJ99" s="126"/>
      <c r="AK99" s="126"/>
      <c r="AL99" s="126"/>
      <c r="AM99" s="126"/>
      <c r="AN99" s="126"/>
      <c r="AO99" s="126"/>
      <c r="AP99" s="126"/>
      <c r="AQ99" s="127"/>
      <c r="AR99" s="125"/>
      <c r="AS99" s="126"/>
      <c r="AT99" s="126" t="s">
        <v>29</v>
      </c>
      <c r="AU99" s="126"/>
      <c r="AV99" s="127"/>
      <c r="AW99" s="30"/>
      <c r="AX99" s="31"/>
      <c r="AZ99" s="36"/>
      <c r="BA99" s="36">
        <f>IF(ISBLANK($AR99),0,IF($AR99&gt;$AU99,3,IF($AR99=$AU99,1,0)))</f>
        <v>0</v>
      </c>
      <c r="BB99" s="36"/>
      <c r="BC99" s="36">
        <f>IF(ISBLANK($AU99),0,IF($AR99&lt;$AU99,3,IF($AR99=$AU99,1,0)))</f>
        <v>0</v>
      </c>
      <c r="BD99" s="36"/>
      <c r="BE99" s="36"/>
      <c r="BF99" s="36"/>
      <c r="BG99" s="36"/>
    </row>
    <row r="100" spans="1:59" ht="15.75" thickBot="1" x14ac:dyDescent="0.3">
      <c r="A100" s="131"/>
      <c r="B100" s="132"/>
      <c r="C100" s="131"/>
      <c r="D100" s="133"/>
      <c r="E100" s="132"/>
      <c r="F100" s="131"/>
      <c r="G100" s="133"/>
      <c r="H100" s="133"/>
      <c r="I100" s="132"/>
      <c r="J100" s="128" t="s">
        <v>119</v>
      </c>
      <c r="K100" s="129"/>
      <c r="L100" s="129"/>
      <c r="M100" s="129"/>
      <c r="N100" s="129"/>
      <c r="O100" s="129"/>
      <c r="P100" s="129"/>
      <c r="Q100" s="129"/>
      <c r="R100" s="129"/>
      <c r="S100" s="129"/>
      <c r="T100" s="129"/>
      <c r="U100" s="129"/>
      <c r="V100" s="129"/>
      <c r="W100" s="129"/>
      <c r="X100" s="129"/>
      <c r="Y100" s="129"/>
      <c r="Z100" s="32"/>
      <c r="AA100" s="32"/>
      <c r="AB100" s="128" t="s">
        <v>120</v>
      </c>
      <c r="AC100" s="129"/>
      <c r="AD100" s="129"/>
      <c r="AE100" s="129"/>
      <c r="AF100" s="129"/>
      <c r="AG100" s="129"/>
      <c r="AH100" s="129"/>
      <c r="AI100" s="129"/>
      <c r="AJ100" s="129"/>
      <c r="AK100" s="129"/>
      <c r="AL100" s="129"/>
      <c r="AM100" s="129"/>
      <c r="AN100" s="129"/>
      <c r="AO100" s="129"/>
      <c r="AP100" s="129"/>
      <c r="AQ100" s="129"/>
      <c r="AR100" s="131"/>
      <c r="AS100" s="133"/>
      <c r="AT100" s="133"/>
      <c r="AU100" s="133"/>
      <c r="AV100" s="132"/>
      <c r="AW100" s="33"/>
      <c r="AX100" s="34"/>
      <c r="AZ100" s="36"/>
      <c r="BA100" s="36"/>
      <c r="BB100" s="36"/>
      <c r="BC100" s="36"/>
      <c r="BD100" s="36"/>
      <c r="BE100" s="36"/>
      <c r="BF100" s="36"/>
      <c r="BG100" s="36"/>
    </row>
    <row r="101" spans="1:59" ht="5.0999999999999996" customHeight="1" thickBot="1" x14ac:dyDescent="0.3">
      <c r="A101" s="29"/>
      <c r="B101" s="29"/>
      <c r="C101" s="29"/>
      <c r="D101" s="29"/>
      <c r="E101" s="29"/>
      <c r="F101" s="29"/>
      <c r="G101" s="29"/>
      <c r="H101" s="29"/>
      <c r="I101" s="29"/>
      <c r="J101" s="29"/>
      <c r="K101" s="29"/>
      <c r="L101" s="29"/>
      <c r="M101" s="29"/>
      <c r="N101" s="29"/>
      <c r="O101" s="29"/>
      <c r="P101" s="29"/>
      <c r="Q101" s="29"/>
      <c r="R101" s="29"/>
      <c r="S101" s="29"/>
      <c r="T101" s="29"/>
      <c r="U101" s="29"/>
      <c r="V101" s="29"/>
      <c r="W101" s="29"/>
      <c r="X101" s="29"/>
      <c r="Y101" s="29"/>
      <c r="Z101" s="29"/>
      <c r="AA101" s="29"/>
      <c r="AB101" s="29"/>
      <c r="AC101" s="29"/>
      <c r="AD101" s="29"/>
      <c r="AE101" s="29"/>
      <c r="AF101" s="29"/>
      <c r="AG101" s="29"/>
      <c r="AH101" s="29"/>
      <c r="AI101" s="29"/>
      <c r="AJ101" s="29"/>
      <c r="AK101" s="29"/>
      <c r="AL101" s="29"/>
      <c r="AM101" s="29"/>
      <c r="AN101" s="29"/>
      <c r="AO101" s="29"/>
      <c r="AP101" s="29"/>
      <c r="AQ101" s="29"/>
      <c r="AR101" s="29"/>
      <c r="AS101" s="29"/>
      <c r="AT101" s="29"/>
      <c r="AU101" s="29"/>
      <c r="AV101" s="29"/>
      <c r="AW101" s="29"/>
      <c r="AX101" s="29"/>
      <c r="AZ101" s="36"/>
      <c r="BA101" s="36"/>
      <c r="BB101" s="36"/>
      <c r="BC101" s="36"/>
      <c r="BD101" s="36"/>
      <c r="BE101" s="36"/>
      <c r="BF101" s="36"/>
      <c r="BG101" s="36"/>
    </row>
    <row r="102" spans="1:59" ht="20.100000000000001" customHeight="1" thickBot="1" x14ac:dyDescent="0.3">
      <c r="A102" s="150" t="s">
        <v>43</v>
      </c>
      <c r="B102" s="151"/>
      <c r="C102" s="150" t="s">
        <v>44</v>
      </c>
      <c r="D102" s="152"/>
      <c r="E102" s="151"/>
      <c r="F102" s="150" t="s">
        <v>25</v>
      </c>
      <c r="G102" s="152"/>
      <c r="H102" s="152"/>
      <c r="I102" s="151"/>
      <c r="J102" s="150" t="s">
        <v>114</v>
      </c>
      <c r="K102" s="152"/>
      <c r="L102" s="152"/>
      <c r="M102" s="152"/>
      <c r="N102" s="152"/>
      <c r="O102" s="152"/>
      <c r="P102" s="152"/>
      <c r="Q102" s="152"/>
      <c r="R102" s="152"/>
      <c r="S102" s="152"/>
      <c r="T102" s="152"/>
      <c r="U102" s="152"/>
      <c r="V102" s="152"/>
      <c r="W102" s="152"/>
      <c r="X102" s="152"/>
      <c r="Y102" s="152"/>
      <c r="Z102" s="152"/>
      <c r="AA102" s="152"/>
      <c r="AB102" s="152"/>
      <c r="AC102" s="152"/>
      <c r="AD102" s="152"/>
      <c r="AE102" s="152"/>
      <c r="AF102" s="152"/>
      <c r="AG102" s="152"/>
      <c r="AH102" s="152"/>
      <c r="AI102" s="152"/>
      <c r="AJ102" s="152"/>
      <c r="AK102" s="152"/>
      <c r="AL102" s="152"/>
      <c r="AM102" s="152"/>
      <c r="AN102" s="152"/>
      <c r="AO102" s="152"/>
      <c r="AP102" s="152"/>
      <c r="AQ102" s="151"/>
      <c r="AR102" s="150" t="s">
        <v>27</v>
      </c>
      <c r="AS102" s="152"/>
      <c r="AT102" s="152"/>
      <c r="AU102" s="152"/>
      <c r="AV102" s="151"/>
      <c r="AW102" s="153"/>
      <c r="AX102" s="154"/>
      <c r="AZ102" s="36"/>
      <c r="BA102" s="36"/>
      <c r="BB102" s="36"/>
      <c r="BC102" s="36"/>
      <c r="BD102" s="36"/>
      <c r="BE102" s="36"/>
      <c r="BF102" s="36"/>
      <c r="BG102" s="36"/>
    </row>
    <row r="103" spans="1:59" ht="20.100000000000001" customHeight="1" x14ac:dyDescent="0.25">
      <c r="A103" s="125">
        <v>29</v>
      </c>
      <c r="B103" s="127"/>
      <c r="C103" s="125">
        <v>1</v>
      </c>
      <c r="D103" s="126"/>
      <c r="E103" s="127"/>
      <c r="F103" s="134">
        <f>F95+Y48+AP48</f>
        <v>0.64374999999999971</v>
      </c>
      <c r="G103" s="126"/>
      <c r="H103" s="126"/>
      <c r="I103" s="127"/>
      <c r="J103" s="125" t="str">
        <f>IF(ISBLANK(AU76),"",IF(BA76=3,AB76,J76))</f>
        <v/>
      </c>
      <c r="K103" s="126"/>
      <c r="L103" s="126"/>
      <c r="M103" s="126"/>
      <c r="N103" s="126"/>
      <c r="O103" s="126"/>
      <c r="P103" s="126"/>
      <c r="Q103" s="126"/>
      <c r="R103" s="126"/>
      <c r="S103" s="126"/>
      <c r="T103" s="126"/>
      <c r="U103" s="126"/>
      <c r="V103" s="126"/>
      <c r="W103" s="126"/>
      <c r="X103" s="126"/>
      <c r="Y103" s="126"/>
      <c r="Z103" s="126" t="s">
        <v>29</v>
      </c>
      <c r="AA103" s="126"/>
      <c r="AB103" s="126" t="str">
        <f>IF(ISBLANK(AU80),"",IF(BA80=3,AB80,J80))</f>
        <v/>
      </c>
      <c r="AC103" s="126"/>
      <c r="AD103" s="126"/>
      <c r="AE103" s="126"/>
      <c r="AF103" s="126"/>
      <c r="AG103" s="126"/>
      <c r="AH103" s="126"/>
      <c r="AI103" s="126"/>
      <c r="AJ103" s="126"/>
      <c r="AK103" s="126"/>
      <c r="AL103" s="126"/>
      <c r="AM103" s="126"/>
      <c r="AN103" s="126"/>
      <c r="AO103" s="126"/>
      <c r="AP103" s="126"/>
      <c r="AQ103" s="127"/>
      <c r="AR103" s="125"/>
      <c r="AS103" s="126"/>
      <c r="AT103" s="126" t="s">
        <v>29</v>
      </c>
      <c r="AU103" s="126"/>
      <c r="AV103" s="127"/>
      <c r="AW103" s="30"/>
      <c r="AX103" s="31"/>
      <c r="AZ103" s="36"/>
      <c r="BA103" s="36">
        <f>IF(ISBLANK($AR103),0,IF($AR103&gt;$AU103,3,IF($AR103=$AU103,1,0)))</f>
        <v>0</v>
      </c>
      <c r="BB103" s="36"/>
      <c r="BC103" s="36">
        <f>IF(ISBLANK($AU103),0,IF($AR103&lt;$AU103,3,IF($AR103=$AU103,1,0)))</f>
        <v>0</v>
      </c>
      <c r="BD103" s="36"/>
      <c r="BE103" s="36"/>
      <c r="BF103" s="36"/>
      <c r="BG103" s="36"/>
    </row>
    <row r="104" spans="1:59" ht="15.75" thickBot="1" x14ac:dyDescent="0.3">
      <c r="A104" s="131"/>
      <c r="B104" s="132"/>
      <c r="C104" s="131"/>
      <c r="D104" s="133"/>
      <c r="E104" s="132"/>
      <c r="F104" s="131"/>
      <c r="G104" s="133"/>
      <c r="H104" s="133"/>
      <c r="I104" s="132"/>
      <c r="J104" s="128" t="s">
        <v>108</v>
      </c>
      <c r="K104" s="129"/>
      <c r="L104" s="129"/>
      <c r="M104" s="129"/>
      <c r="N104" s="129"/>
      <c r="O104" s="129"/>
      <c r="P104" s="129"/>
      <c r="Q104" s="129"/>
      <c r="R104" s="129"/>
      <c r="S104" s="129"/>
      <c r="T104" s="129"/>
      <c r="U104" s="129"/>
      <c r="V104" s="129"/>
      <c r="W104" s="129"/>
      <c r="X104" s="129"/>
      <c r="Y104" s="129"/>
      <c r="Z104" s="32"/>
      <c r="AA104" s="32"/>
      <c r="AB104" s="128" t="s">
        <v>109</v>
      </c>
      <c r="AC104" s="129"/>
      <c r="AD104" s="129"/>
      <c r="AE104" s="129"/>
      <c r="AF104" s="129"/>
      <c r="AG104" s="129"/>
      <c r="AH104" s="129"/>
      <c r="AI104" s="129"/>
      <c r="AJ104" s="129"/>
      <c r="AK104" s="129"/>
      <c r="AL104" s="129"/>
      <c r="AM104" s="129"/>
      <c r="AN104" s="129"/>
      <c r="AO104" s="129"/>
      <c r="AP104" s="129"/>
      <c r="AQ104" s="129"/>
      <c r="AR104" s="131"/>
      <c r="AS104" s="133"/>
      <c r="AT104" s="133"/>
      <c r="AU104" s="133"/>
      <c r="AV104" s="132"/>
      <c r="AW104" s="33"/>
      <c r="AX104" s="34"/>
    </row>
    <row r="105" spans="1:59" ht="5.0999999999999996" customHeight="1" thickBot="1" x14ac:dyDescent="0.3">
      <c r="A105" s="29"/>
      <c r="B105" s="29"/>
      <c r="C105" s="29"/>
      <c r="D105" s="29"/>
      <c r="E105" s="29"/>
      <c r="F105" s="29"/>
      <c r="G105" s="29"/>
      <c r="H105" s="29"/>
      <c r="I105" s="29"/>
      <c r="J105" s="29"/>
      <c r="K105" s="29"/>
      <c r="L105" s="29"/>
      <c r="M105" s="29"/>
      <c r="N105" s="29"/>
      <c r="O105" s="29"/>
      <c r="P105" s="29"/>
      <c r="Q105" s="29"/>
      <c r="R105" s="29"/>
      <c r="S105" s="29"/>
      <c r="T105" s="29"/>
      <c r="U105" s="29"/>
      <c r="V105" s="29"/>
      <c r="W105" s="29"/>
      <c r="X105" s="29"/>
      <c r="Y105" s="29"/>
      <c r="Z105" s="29"/>
      <c r="AA105" s="29"/>
      <c r="AB105" s="29"/>
      <c r="AC105" s="29"/>
      <c r="AD105" s="29"/>
      <c r="AE105" s="29"/>
      <c r="AF105" s="29"/>
      <c r="AG105" s="29"/>
      <c r="AH105" s="29"/>
      <c r="AI105" s="29"/>
      <c r="AJ105" s="29"/>
      <c r="AK105" s="29"/>
      <c r="AL105" s="29"/>
      <c r="AM105" s="29"/>
      <c r="AN105" s="29"/>
      <c r="AO105" s="29"/>
      <c r="AP105" s="29"/>
      <c r="AQ105" s="29"/>
      <c r="AR105" s="29"/>
      <c r="AS105" s="29"/>
      <c r="AT105" s="29"/>
      <c r="AU105" s="29"/>
      <c r="AV105" s="29"/>
      <c r="AW105" s="29"/>
      <c r="AX105" s="29"/>
    </row>
    <row r="106" spans="1:59" ht="20.100000000000001" customHeight="1" thickBot="1" x14ac:dyDescent="0.3">
      <c r="A106" s="150" t="s">
        <v>43</v>
      </c>
      <c r="B106" s="151"/>
      <c r="C106" s="150" t="s">
        <v>44</v>
      </c>
      <c r="D106" s="152"/>
      <c r="E106" s="151"/>
      <c r="F106" s="150" t="s">
        <v>25</v>
      </c>
      <c r="G106" s="152"/>
      <c r="H106" s="152"/>
      <c r="I106" s="151"/>
      <c r="J106" s="150" t="s">
        <v>115</v>
      </c>
      <c r="K106" s="152"/>
      <c r="L106" s="152"/>
      <c r="M106" s="152"/>
      <c r="N106" s="152"/>
      <c r="O106" s="152"/>
      <c r="P106" s="152"/>
      <c r="Q106" s="152"/>
      <c r="R106" s="152"/>
      <c r="S106" s="152"/>
      <c r="T106" s="152"/>
      <c r="U106" s="152"/>
      <c r="V106" s="152"/>
      <c r="W106" s="152"/>
      <c r="X106" s="152"/>
      <c r="Y106" s="152"/>
      <c r="Z106" s="152"/>
      <c r="AA106" s="152"/>
      <c r="AB106" s="152"/>
      <c r="AC106" s="152"/>
      <c r="AD106" s="152"/>
      <c r="AE106" s="152"/>
      <c r="AF106" s="152"/>
      <c r="AG106" s="152"/>
      <c r="AH106" s="152"/>
      <c r="AI106" s="152"/>
      <c r="AJ106" s="152"/>
      <c r="AK106" s="152"/>
      <c r="AL106" s="152"/>
      <c r="AM106" s="152"/>
      <c r="AN106" s="152"/>
      <c r="AO106" s="152"/>
      <c r="AP106" s="152"/>
      <c r="AQ106" s="151"/>
      <c r="AR106" s="150" t="s">
        <v>27</v>
      </c>
      <c r="AS106" s="152"/>
      <c r="AT106" s="152"/>
      <c r="AU106" s="152"/>
      <c r="AV106" s="151"/>
      <c r="AW106" s="153"/>
      <c r="AX106" s="154"/>
    </row>
    <row r="107" spans="1:59" ht="20.100000000000001" customHeight="1" x14ac:dyDescent="0.25">
      <c r="A107" s="125">
        <v>30</v>
      </c>
      <c r="B107" s="127"/>
      <c r="C107" s="125">
        <v>2</v>
      </c>
      <c r="D107" s="126"/>
      <c r="E107" s="127"/>
      <c r="F107" s="134">
        <f>F103</f>
        <v>0.64374999999999971</v>
      </c>
      <c r="G107" s="126"/>
      <c r="H107" s="126"/>
      <c r="I107" s="127"/>
      <c r="J107" s="125" t="str">
        <f>IF(ISBLANK(AU76),"",IF(BA76=3,J76,AB76))</f>
        <v/>
      </c>
      <c r="K107" s="126"/>
      <c r="L107" s="126"/>
      <c r="M107" s="126"/>
      <c r="N107" s="126"/>
      <c r="O107" s="126"/>
      <c r="P107" s="126"/>
      <c r="Q107" s="126"/>
      <c r="R107" s="126"/>
      <c r="S107" s="126"/>
      <c r="T107" s="126"/>
      <c r="U107" s="126"/>
      <c r="V107" s="126"/>
      <c r="W107" s="126"/>
      <c r="X107" s="126"/>
      <c r="Y107" s="126"/>
      <c r="Z107" s="126" t="s">
        <v>29</v>
      </c>
      <c r="AA107" s="126"/>
      <c r="AB107" s="126" t="str">
        <f>IF(ISBLANK(AU80),"",IF(BA80=3,J80,AB80))</f>
        <v/>
      </c>
      <c r="AC107" s="126"/>
      <c r="AD107" s="126"/>
      <c r="AE107" s="126"/>
      <c r="AF107" s="126"/>
      <c r="AG107" s="126"/>
      <c r="AH107" s="126"/>
      <c r="AI107" s="126"/>
      <c r="AJ107" s="126"/>
      <c r="AK107" s="126"/>
      <c r="AL107" s="126"/>
      <c r="AM107" s="126"/>
      <c r="AN107" s="126"/>
      <c r="AO107" s="126"/>
      <c r="AP107" s="126"/>
      <c r="AQ107" s="127"/>
      <c r="AR107" s="125"/>
      <c r="AS107" s="126"/>
      <c r="AT107" s="126" t="s">
        <v>29</v>
      </c>
      <c r="AU107" s="126"/>
      <c r="AV107" s="127"/>
      <c r="AW107" s="30"/>
      <c r="AX107" s="31"/>
      <c r="BA107" s="36">
        <f>IF(ISBLANK($AR107),0,IF($AR107&gt;$AU107,3,IF($AR107=$AU107,1,0)))</f>
        <v>0</v>
      </c>
      <c r="BB107" s="36"/>
      <c r="BC107" s="36">
        <f>IF(ISBLANK($AU107),0,IF($AR107&lt;$AU107,3,IF($AR107=$AU107,1,0)))</f>
        <v>0</v>
      </c>
      <c r="BD107" s="36"/>
      <c r="BE107" s="36"/>
      <c r="BF107" s="36"/>
      <c r="BG107" s="36"/>
    </row>
    <row r="108" spans="1:59" ht="15.75" thickBot="1" x14ac:dyDescent="0.3">
      <c r="A108" s="131"/>
      <c r="B108" s="132"/>
      <c r="C108" s="131"/>
      <c r="D108" s="133"/>
      <c r="E108" s="132"/>
      <c r="F108" s="131"/>
      <c r="G108" s="133"/>
      <c r="H108" s="133"/>
      <c r="I108" s="132"/>
      <c r="J108" s="128" t="s">
        <v>110</v>
      </c>
      <c r="K108" s="129"/>
      <c r="L108" s="129"/>
      <c r="M108" s="129"/>
      <c r="N108" s="129"/>
      <c r="O108" s="129"/>
      <c r="P108" s="129"/>
      <c r="Q108" s="129"/>
      <c r="R108" s="129"/>
      <c r="S108" s="129"/>
      <c r="T108" s="129"/>
      <c r="U108" s="129"/>
      <c r="V108" s="129"/>
      <c r="W108" s="129"/>
      <c r="X108" s="129"/>
      <c r="Y108" s="129"/>
      <c r="Z108" s="32"/>
      <c r="AA108" s="32"/>
      <c r="AB108" s="128" t="s">
        <v>111</v>
      </c>
      <c r="AC108" s="129"/>
      <c r="AD108" s="129"/>
      <c r="AE108" s="129"/>
      <c r="AF108" s="129"/>
      <c r="AG108" s="129"/>
      <c r="AH108" s="129"/>
      <c r="AI108" s="129"/>
      <c r="AJ108" s="129"/>
      <c r="AK108" s="129"/>
      <c r="AL108" s="129"/>
      <c r="AM108" s="129"/>
      <c r="AN108" s="129"/>
      <c r="AO108" s="129"/>
      <c r="AP108" s="129"/>
      <c r="AQ108" s="129"/>
      <c r="AR108" s="131"/>
      <c r="AS108" s="133"/>
      <c r="AT108" s="133"/>
      <c r="AU108" s="133"/>
      <c r="AV108" s="132"/>
      <c r="AW108" s="33"/>
      <c r="AX108" s="34"/>
      <c r="BA108" s="36"/>
      <c r="BB108" s="36"/>
      <c r="BC108" s="36"/>
      <c r="BD108" s="36"/>
      <c r="BE108" s="36"/>
      <c r="BF108" s="36"/>
      <c r="BG108" s="36"/>
    </row>
    <row r="109" spans="1:59" ht="5.0999999999999996" customHeight="1" thickBot="1" x14ac:dyDescent="0.3">
      <c r="BA109" s="36"/>
      <c r="BB109" s="36"/>
      <c r="BC109" s="36"/>
      <c r="BD109" s="36"/>
      <c r="BE109" s="36"/>
      <c r="BF109" s="36"/>
      <c r="BG109" s="36"/>
    </row>
    <row r="110" spans="1:59" ht="20.100000000000001" customHeight="1" thickBot="1" x14ac:dyDescent="0.3">
      <c r="A110" s="150" t="s">
        <v>43</v>
      </c>
      <c r="B110" s="151"/>
      <c r="C110" s="150" t="s">
        <v>44</v>
      </c>
      <c r="D110" s="152"/>
      <c r="E110" s="151"/>
      <c r="F110" s="150" t="s">
        <v>25</v>
      </c>
      <c r="G110" s="152"/>
      <c r="H110" s="152"/>
      <c r="I110" s="151"/>
      <c r="J110" s="150" t="s">
        <v>137</v>
      </c>
      <c r="K110" s="152"/>
      <c r="L110" s="152"/>
      <c r="M110" s="152"/>
      <c r="N110" s="152"/>
      <c r="O110" s="152"/>
      <c r="P110" s="152"/>
      <c r="Q110" s="152"/>
      <c r="R110" s="152"/>
      <c r="S110" s="152"/>
      <c r="T110" s="152"/>
      <c r="U110" s="152"/>
      <c r="V110" s="152"/>
      <c r="W110" s="152"/>
      <c r="X110" s="152"/>
      <c r="Y110" s="152"/>
      <c r="Z110" s="152"/>
      <c r="AA110" s="152"/>
      <c r="AB110" s="152"/>
      <c r="AC110" s="152"/>
      <c r="AD110" s="152"/>
      <c r="AE110" s="152"/>
      <c r="AF110" s="152"/>
      <c r="AG110" s="152"/>
      <c r="AH110" s="152"/>
      <c r="AI110" s="152"/>
      <c r="AJ110" s="152"/>
      <c r="AK110" s="152"/>
      <c r="AL110" s="152"/>
      <c r="AM110" s="152"/>
      <c r="AN110" s="152"/>
      <c r="AO110" s="152"/>
      <c r="AP110" s="152"/>
      <c r="AQ110" s="151"/>
      <c r="AR110" s="150" t="s">
        <v>27</v>
      </c>
      <c r="AS110" s="152"/>
      <c r="AT110" s="152"/>
      <c r="AU110" s="152"/>
      <c r="AV110" s="151"/>
      <c r="AW110" s="153"/>
      <c r="AX110" s="154"/>
      <c r="BA110" s="36"/>
      <c r="BB110" s="36"/>
      <c r="BC110" s="36"/>
      <c r="BD110" s="36"/>
      <c r="BE110" s="36"/>
      <c r="BF110" s="36"/>
      <c r="BG110" s="36"/>
    </row>
    <row r="111" spans="1:59" ht="20.100000000000001" customHeight="1" x14ac:dyDescent="0.25">
      <c r="A111" s="125">
        <v>31</v>
      </c>
      <c r="B111" s="127"/>
      <c r="C111" s="125">
        <v>1</v>
      </c>
      <c r="D111" s="126"/>
      <c r="E111" s="127"/>
      <c r="F111" s="134">
        <f>F103+Y48+AP48</f>
        <v>0.65555555555555522</v>
      </c>
      <c r="G111" s="126"/>
      <c r="H111" s="126"/>
      <c r="I111" s="127"/>
      <c r="J111" s="125" t="str">
        <f>IF(ISBLANK(AU84),"",IF(BA84=3,AB84,J84))</f>
        <v/>
      </c>
      <c r="K111" s="126"/>
      <c r="L111" s="126"/>
      <c r="M111" s="126"/>
      <c r="N111" s="126"/>
      <c r="O111" s="126"/>
      <c r="P111" s="126"/>
      <c r="Q111" s="126"/>
      <c r="R111" s="126"/>
      <c r="S111" s="126"/>
      <c r="T111" s="126"/>
      <c r="U111" s="126"/>
      <c r="V111" s="126"/>
      <c r="W111" s="126"/>
      <c r="X111" s="126"/>
      <c r="Y111" s="126"/>
      <c r="Z111" s="126" t="s">
        <v>29</v>
      </c>
      <c r="AA111" s="126"/>
      <c r="AB111" s="126" t="str">
        <f>IF(ISBLANK(AU88),"",IF(BA88=3,AB88,J88))</f>
        <v/>
      </c>
      <c r="AC111" s="126"/>
      <c r="AD111" s="126"/>
      <c r="AE111" s="126"/>
      <c r="AF111" s="126"/>
      <c r="AG111" s="126"/>
      <c r="AH111" s="126"/>
      <c r="AI111" s="126"/>
      <c r="AJ111" s="126"/>
      <c r="AK111" s="126"/>
      <c r="AL111" s="126"/>
      <c r="AM111" s="126"/>
      <c r="AN111" s="126"/>
      <c r="AO111" s="126"/>
      <c r="AP111" s="126"/>
      <c r="AQ111" s="127"/>
      <c r="AR111" s="125"/>
      <c r="AS111" s="126"/>
      <c r="AT111" s="126" t="s">
        <v>29</v>
      </c>
      <c r="AU111" s="126"/>
      <c r="AV111" s="127"/>
      <c r="AW111" s="30"/>
      <c r="AX111" s="31"/>
      <c r="BA111" s="36">
        <f>IF(ISBLANK($AR111),0,IF($AR111&gt;$AU111,3,IF($AR111=$AU111,1,0)))</f>
        <v>0</v>
      </c>
      <c r="BB111" s="36"/>
      <c r="BC111" s="36">
        <f>IF(ISBLANK($AU111),0,IF($AR111&lt;$AU111,3,IF($AR111=$AU111,1,0)))</f>
        <v>0</v>
      </c>
      <c r="BD111" s="36"/>
      <c r="BE111" s="36"/>
      <c r="BF111" s="36"/>
      <c r="BG111" s="36"/>
    </row>
    <row r="112" spans="1:59" ht="15.75" thickBot="1" x14ac:dyDescent="0.3">
      <c r="A112" s="131"/>
      <c r="B112" s="132"/>
      <c r="C112" s="131"/>
      <c r="D112" s="133"/>
      <c r="E112" s="132"/>
      <c r="F112" s="131"/>
      <c r="G112" s="133"/>
      <c r="H112" s="133"/>
      <c r="I112" s="132"/>
      <c r="J112" s="128" t="s">
        <v>121</v>
      </c>
      <c r="K112" s="129"/>
      <c r="L112" s="129"/>
      <c r="M112" s="129"/>
      <c r="N112" s="129"/>
      <c r="O112" s="129"/>
      <c r="P112" s="129"/>
      <c r="Q112" s="129"/>
      <c r="R112" s="129"/>
      <c r="S112" s="129"/>
      <c r="T112" s="129"/>
      <c r="U112" s="129"/>
      <c r="V112" s="129"/>
      <c r="W112" s="129"/>
      <c r="X112" s="129"/>
      <c r="Y112" s="129"/>
      <c r="Z112" s="32"/>
      <c r="AA112" s="32"/>
      <c r="AB112" s="128" t="s">
        <v>122</v>
      </c>
      <c r="AC112" s="129"/>
      <c r="AD112" s="129"/>
      <c r="AE112" s="129"/>
      <c r="AF112" s="129"/>
      <c r="AG112" s="129"/>
      <c r="AH112" s="129"/>
      <c r="AI112" s="129"/>
      <c r="AJ112" s="129"/>
      <c r="AK112" s="129"/>
      <c r="AL112" s="129"/>
      <c r="AM112" s="129"/>
      <c r="AN112" s="129"/>
      <c r="AO112" s="129"/>
      <c r="AP112" s="129"/>
      <c r="AQ112" s="129"/>
      <c r="AR112" s="131"/>
      <c r="AS112" s="133"/>
      <c r="AT112" s="133"/>
      <c r="AU112" s="133"/>
      <c r="AV112" s="132"/>
      <c r="AW112" s="33"/>
      <c r="AX112" s="34"/>
      <c r="BA112" s="36"/>
      <c r="BB112" s="36"/>
      <c r="BC112" s="36"/>
      <c r="BD112" s="36"/>
      <c r="BE112" s="36"/>
      <c r="BF112" s="36"/>
      <c r="BG112" s="36"/>
    </row>
    <row r="113" spans="1:59" ht="5.0999999999999996" customHeight="1" thickBot="1" x14ac:dyDescent="0.3">
      <c r="A113" s="29"/>
      <c r="B113" s="29"/>
      <c r="C113" s="29"/>
      <c r="D113" s="29"/>
      <c r="E113" s="29"/>
      <c r="F113" s="29"/>
      <c r="G113" s="29"/>
      <c r="H113" s="29"/>
      <c r="I113" s="29"/>
      <c r="J113" s="29"/>
      <c r="K113" s="29"/>
      <c r="L113" s="29"/>
      <c r="M113" s="29"/>
      <c r="N113" s="29"/>
      <c r="O113" s="29"/>
      <c r="P113" s="29"/>
      <c r="Q113" s="29"/>
      <c r="R113" s="29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  <c r="AF113" s="29"/>
      <c r="AG113" s="29"/>
      <c r="AH113" s="29"/>
      <c r="AI113" s="29"/>
      <c r="AJ113" s="29"/>
      <c r="AK113" s="29"/>
      <c r="AL113" s="29"/>
      <c r="AM113" s="29"/>
      <c r="AN113" s="29"/>
      <c r="AO113" s="29"/>
      <c r="AP113" s="29"/>
      <c r="AQ113" s="29"/>
      <c r="AR113" s="29"/>
      <c r="AS113" s="29"/>
      <c r="AT113" s="29"/>
      <c r="AU113" s="29"/>
      <c r="AV113" s="29"/>
      <c r="AW113" s="29"/>
      <c r="AX113" s="29"/>
      <c r="BA113" s="36"/>
      <c r="BB113" s="36"/>
      <c r="BC113" s="36"/>
      <c r="BD113" s="36"/>
      <c r="BE113" s="36"/>
      <c r="BF113" s="36"/>
      <c r="BG113" s="36"/>
    </row>
    <row r="114" spans="1:59" ht="20.100000000000001" customHeight="1" thickBot="1" x14ac:dyDescent="0.3">
      <c r="A114" s="150" t="s">
        <v>43</v>
      </c>
      <c r="B114" s="151"/>
      <c r="C114" s="150" t="s">
        <v>44</v>
      </c>
      <c r="D114" s="152"/>
      <c r="E114" s="151"/>
      <c r="F114" s="150" t="s">
        <v>25</v>
      </c>
      <c r="G114" s="152"/>
      <c r="H114" s="152"/>
      <c r="I114" s="151"/>
      <c r="J114" s="150" t="s">
        <v>116</v>
      </c>
      <c r="K114" s="152"/>
      <c r="L114" s="152"/>
      <c r="M114" s="152"/>
      <c r="N114" s="152"/>
      <c r="O114" s="152"/>
      <c r="P114" s="152"/>
      <c r="Q114" s="152"/>
      <c r="R114" s="152"/>
      <c r="S114" s="152"/>
      <c r="T114" s="152"/>
      <c r="U114" s="152"/>
      <c r="V114" s="152"/>
      <c r="W114" s="152"/>
      <c r="X114" s="152"/>
      <c r="Y114" s="152"/>
      <c r="Z114" s="152"/>
      <c r="AA114" s="152"/>
      <c r="AB114" s="152"/>
      <c r="AC114" s="152"/>
      <c r="AD114" s="152"/>
      <c r="AE114" s="152"/>
      <c r="AF114" s="152"/>
      <c r="AG114" s="152"/>
      <c r="AH114" s="152"/>
      <c r="AI114" s="152"/>
      <c r="AJ114" s="152"/>
      <c r="AK114" s="152"/>
      <c r="AL114" s="152"/>
      <c r="AM114" s="152"/>
      <c r="AN114" s="152"/>
      <c r="AO114" s="152"/>
      <c r="AP114" s="152"/>
      <c r="AQ114" s="151"/>
      <c r="AR114" s="150" t="s">
        <v>27</v>
      </c>
      <c r="AS114" s="152"/>
      <c r="AT114" s="152"/>
      <c r="AU114" s="152"/>
      <c r="AV114" s="151"/>
      <c r="AW114" s="153"/>
      <c r="AX114" s="154"/>
      <c r="BA114" s="36"/>
      <c r="BB114" s="36"/>
      <c r="BC114" s="36"/>
      <c r="BD114" s="36"/>
      <c r="BE114" s="36"/>
      <c r="BF114" s="36"/>
      <c r="BG114" s="36"/>
    </row>
    <row r="115" spans="1:59" ht="20.100000000000001" customHeight="1" x14ac:dyDescent="0.25">
      <c r="A115" s="125">
        <v>32</v>
      </c>
      <c r="B115" s="127"/>
      <c r="C115" s="125">
        <v>2</v>
      </c>
      <c r="D115" s="126"/>
      <c r="E115" s="127"/>
      <c r="F115" s="134">
        <f>F111</f>
        <v>0.65555555555555522</v>
      </c>
      <c r="G115" s="126"/>
      <c r="H115" s="126"/>
      <c r="I115" s="127"/>
      <c r="J115" s="125" t="str">
        <f>IF(ISBLANK(AU84),"",IF(BA84=3,J84,AB84))</f>
        <v/>
      </c>
      <c r="K115" s="126"/>
      <c r="L115" s="126"/>
      <c r="M115" s="126"/>
      <c r="N115" s="126"/>
      <c r="O115" s="126"/>
      <c r="P115" s="126"/>
      <c r="Q115" s="126"/>
      <c r="R115" s="126"/>
      <c r="S115" s="126"/>
      <c r="T115" s="126"/>
      <c r="U115" s="126"/>
      <c r="V115" s="126"/>
      <c r="W115" s="126"/>
      <c r="X115" s="126"/>
      <c r="Y115" s="126"/>
      <c r="Z115" s="126" t="s">
        <v>29</v>
      </c>
      <c r="AA115" s="126"/>
      <c r="AB115" s="126" t="str">
        <f>IF(ISBLANK(AU88),"",IF(BA88=3,J88,AB88))</f>
        <v/>
      </c>
      <c r="AC115" s="126"/>
      <c r="AD115" s="126"/>
      <c r="AE115" s="126"/>
      <c r="AF115" s="126"/>
      <c r="AG115" s="126"/>
      <c r="AH115" s="126"/>
      <c r="AI115" s="126"/>
      <c r="AJ115" s="126"/>
      <c r="AK115" s="126"/>
      <c r="AL115" s="126"/>
      <c r="AM115" s="126"/>
      <c r="AN115" s="126"/>
      <c r="AO115" s="126"/>
      <c r="AP115" s="126"/>
      <c r="AQ115" s="127"/>
      <c r="AR115" s="125"/>
      <c r="AS115" s="126"/>
      <c r="AT115" s="126" t="s">
        <v>29</v>
      </c>
      <c r="AU115" s="126"/>
      <c r="AV115" s="127"/>
      <c r="AW115" s="30"/>
      <c r="AX115" s="31"/>
      <c r="BA115" s="36">
        <f>IF(ISBLANK($AR115),0,IF($AR115&gt;$AU115,3,IF($AR115=$AU115,1,0)))</f>
        <v>0</v>
      </c>
      <c r="BB115" s="36"/>
      <c r="BC115" s="36">
        <f>IF(ISBLANK($AU115),0,IF($AR115&lt;$AU115,3,IF($AR115=$AU115,1,0)))</f>
        <v>0</v>
      </c>
      <c r="BD115" s="36"/>
      <c r="BE115" s="36"/>
      <c r="BF115" s="36"/>
      <c r="BG115" s="36"/>
    </row>
    <row r="116" spans="1:59" ht="15.75" thickBot="1" x14ac:dyDescent="0.3">
      <c r="A116" s="131"/>
      <c r="B116" s="132"/>
      <c r="C116" s="131"/>
      <c r="D116" s="133"/>
      <c r="E116" s="132"/>
      <c r="F116" s="131"/>
      <c r="G116" s="133"/>
      <c r="H116" s="133"/>
      <c r="I116" s="132"/>
      <c r="J116" s="128" t="s">
        <v>123</v>
      </c>
      <c r="K116" s="129"/>
      <c r="L116" s="129"/>
      <c r="M116" s="129"/>
      <c r="N116" s="129"/>
      <c r="O116" s="129"/>
      <c r="P116" s="129"/>
      <c r="Q116" s="129"/>
      <c r="R116" s="129"/>
      <c r="S116" s="129"/>
      <c r="T116" s="129"/>
      <c r="U116" s="129"/>
      <c r="V116" s="129"/>
      <c r="W116" s="129"/>
      <c r="X116" s="129"/>
      <c r="Y116" s="129"/>
      <c r="Z116" s="32"/>
      <c r="AA116" s="32"/>
      <c r="AB116" s="128" t="s">
        <v>124</v>
      </c>
      <c r="AC116" s="129"/>
      <c r="AD116" s="129"/>
      <c r="AE116" s="129"/>
      <c r="AF116" s="129"/>
      <c r="AG116" s="129"/>
      <c r="AH116" s="129"/>
      <c r="AI116" s="129"/>
      <c r="AJ116" s="129"/>
      <c r="AK116" s="129"/>
      <c r="AL116" s="129"/>
      <c r="AM116" s="129"/>
      <c r="AN116" s="129"/>
      <c r="AO116" s="129"/>
      <c r="AP116" s="129"/>
      <c r="AQ116" s="129"/>
      <c r="AR116" s="131"/>
      <c r="AS116" s="133"/>
      <c r="AT116" s="133"/>
      <c r="AU116" s="133"/>
      <c r="AV116" s="132"/>
      <c r="AW116" s="33"/>
      <c r="AX116" s="34"/>
      <c r="BA116" s="36"/>
      <c r="BB116" s="36"/>
      <c r="BC116" s="36"/>
      <c r="BD116" s="36"/>
      <c r="BE116" s="36"/>
      <c r="BF116" s="36"/>
      <c r="BG116" s="36"/>
    </row>
    <row r="117" spans="1:59" ht="20.100000000000001" customHeight="1" x14ac:dyDescent="0.25">
      <c r="BA117" s="36"/>
      <c r="BB117" s="36"/>
      <c r="BC117" s="36"/>
      <c r="BD117" s="36"/>
      <c r="BE117" s="36"/>
      <c r="BF117" s="36"/>
      <c r="BG117" s="36"/>
    </row>
    <row r="118" spans="1:59" ht="15.75" thickBot="1" x14ac:dyDescent="0.3">
      <c r="A118" s="19" t="s">
        <v>87</v>
      </c>
    </row>
    <row r="119" spans="1:59" ht="20.100000000000001" customHeight="1" x14ac:dyDescent="0.25">
      <c r="E119" s="155" t="s">
        <v>4</v>
      </c>
      <c r="F119" s="156"/>
      <c r="G119" s="156"/>
      <c r="H119" s="156" t="str">
        <f>IF(ISBLANK(AU115),"",IF(BA115=3,J115,AB115))</f>
        <v/>
      </c>
      <c r="I119" s="156"/>
      <c r="J119" s="156"/>
      <c r="K119" s="156"/>
      <c r="L119" s="156"/>
      <c r="M119" s="156"/>
      <c r="N119" s="156"/>
      <c r="O119" s="156"/>
      <c r="P119" s="156"/>
      <c r="Q119" s="156"/>
      <c r="R119" s="156"/>
      <c r="S119" s="156"/>
      <c r="T119" s="156"/>
      <c r="U119" s="156"/>
      <c r="V119" s="156"/>
      <c r="W119" s="156"/>
      <c r="X119" s="156"/>
      <c r="Y119" s="156"/>
      <c r="Z119" s="156"/>
      <c r="AA119" s="156"/>
      <c r="AB119" s="156"/>
      <c r="AC119" s="156"/>
      <c r="AD119" s="156"/>
      <c r="AE119" s="156"/>
      <c r="AF119" s="156"/>
      <c r="AG119" s="156"/>
      <c r="AH119" s="156"/>
      <c r="AI119" s="156"/>
      <c r="AJ119" s="156"/>
      <c r="AK119" s="156"/>
      <c r="AL119" s="156"/>
      <c r="AM119" s="156"/>
      <c r="AN119" s="156"/>
      <c r="AO119" s="156"/>
      <c r="AP119" s="156"/>
      <c r="AQ119" s="156"/>
      <c r="AR119" s="156"/>
      <c r="AS119" s="157"/>
    </row>
    <row r="120" spans="1:59" ht="20.100000000000001" customHeight="1" x14ac:dyDescent="0.25">
      <c r="E120" s="158" t="s">
        <v>5</v>
      </c>
      <c r="F120" s="159"/>
      <c r="G120" s="159"/>
      <c r="H120" s="159" t="str">
        <f>IF(ISBLANK(AU115),"",IF(BA115=3,AB115,J115))</f>
        <v/>
      </c>
      <c r="I120" s="159"/>
      <c r="J120" s="159"/>
      <c r="K120" s="159"/>
      <c r="L120" s="159"/>
      <c r="M120" s="159"/>
      <c r="N120" s="159"/>
      <c r="O120" s="159"/>
      <c r="P120" s="159"/>
      <c r="Q120" s="159"/>
      <c r="R120" s="159"/>
      <c r="S120" s="159"/>
      <c r="T120" s="159"/>
      <c r="U120" s="159"/>
      <c r="V120" s="159"/>
      <c r="W120" s="159"/>
      <c r="X120" s="159"/>
      <c r="Y120" s="159"/>
      <c r="Z120" s="159"/>
      <c r="AA120" s="159"/>
      <c r="AB120" s="159"/>
      <c r="AC120" s="159"/>
      <c r="AD120" s="159"/>
      <c r="AE120" s="159"/>
      <c r="AF120" s="159"/>
      <c r="AG120" s="159"/>
      <c r="AH120" s="159"/>
      <c r="AI120" s="159"/>
      <c r="AJ120" s="159"/>
      <c r="AK120" s="159"/>
      <c r="AL120" s="159"/>
      <c r="AM120" s="159"/>
      <c r="AN120" s="159"/>
      <c r="AO120" s="159"/>
      <c r="AP120" s="159"/>
      <c r="AQ120" s="159"/>
      <c r="AR120" s="159"/>
      <c r="AS120" s="160"/>
    </row>
    <row r="121" spans="1:59" ht="20.100000000000001" customHeight="1" x14ac:dyDescent="0.25">
      <c r="E121" s="158" t="s">
        <v>6</v>
      </c>
      <c r="F121" s="159"/>
      <c r="G121" s="159"/>
      <c r="H121" s="159" t="str">
        <f>IF(ISBLANK(AU111),"",IF(BA111=3,J111,AB111))</f>
        <v/>
      </c>
      <c r="I121" s="159"/>
      <c r="J121" s="159"/>
      <c r="K121" s="159"/>
      <c r="L121" s="159"/>
      <c r="M121" s="159"/>
      <c r="N121" s="159"/>
      <c r="O121" s="159"/>
      <c r="P121" s="159"/>
      <c r="Q121" s="159"/>
      <c r="R121" s="159"/>
      <c r="S121" s="159"/>
      <c r="T121" s="159"/>
      <c r="U121" s="159"/>
      <c r="V121" s="159"/>
      <c r="W121" s="159"/>
      <c r="X121" s="159"/>
      <c r="Y121" s="159"/>
      <c r="Z121" s="159"/>
      <c r="AA121" s="159"/>
      <c r="AB121" s="159"/>
      <c r="AC121" s="159"/>
      <c r="AD121" s="159"/>
      <c r="AE121" s="159"/>
      <c r="AF121" s="159"/>
      <c r="AG121" s="159"/>
      <c r="AH121" s="159"/>
      <c r="AI121" s="159"/>
      <c r="AJ121" s="159"/>
      <c r="AK121" s="159"/>
      <c r="AL121" s="159"/>
      <c r="AM121" s="159"/>
      <c r="AN121" s="159"/>
      <c r="AO121" s="159"/>
      <c r="AP121" s="159"/>
      <c r="AQ121" s="159"/>
      <c r="AR121" s="159"/>
      <c r="AS121" s="160"/>
    </row>
    <row r="122" spans="1:59" ht="20.100000000000001" customHeight="1" x14ac:dyDescent="0.25">
      <c r="E122" s="158" t="s">
        <v>7</v>
      </c>
      <c r="F122" s="159"/>
      <c r="G122" s="159"/>
      <c r="H122" s="159" t="str">
        <f>IF(ISBLANK(AU111),"",IF(BA111=3,AB111,J111))</f>
        <v/>
      </c>
      <c r="I122" s="159"/>
      <c r="J122" s="159"/>
      <c r="K122" s="159"/>
      <c r="L122" s="159"/>
      <c r="M122" s="159"/>
      <c r="N122" s="159"/>
      <c r="O122" s="159"/>
      <c r="P122" s="159"/>
      <c r="Q122" s="159"/>
      <c r="R122" s="159"/>
      <c r="S122" s="159"/>
      <c r="T122" s="159"/>
      <c r="U122" s="159"/>
      <c r="V122" s="159"/>
      <c r="W122" s="159"/>
      <c r="X122" s="159"/>
      <c r="Y122" s="159"/>
      <c r="Z122" s="159"/>
      <c r="AA122" s="159"/>
      <c r="AB122" s="159"/>
      <c r="AC122" s="159"/>
      <c r="AD122" s="159"/>
      <c r="AE122" s="159"/>
      <c r="AF122" s="159"/>
      <c r="AG122" s="159"/>
      <c r="AH122" s="159"/>
      <c r="AI122" s="159"/>
      <c r="AJ122" s="159"/>
      <c r="AK122" s="159"/>
      <c r="AL122" s="159"/>
      <c r="AM122" s="159"/>
      <c r="AN122" s="159"/>
      <c r="AO122" s="159"/>
      <c r="AP122" s="159"/>
      <c r="AQ122" s="159"/>
      <c r="AR122" s="159"/>
      <c r="AS122" s="160"/>
    </row>
    <row r="123" spans="1:59" ht="20.100000000000001" customHeight="1" x14ac:dyDescent="0.25">
      <c r="E123" s="158" t="s">
        <v>8</v>
      </c>
      <c r="F123" s="159"/>
      <c r="G123" s="159"/>
      <c r="H123" s="159" t="str">
        <f>IF(ISBLANK(AU107),"",IF(BA107=3,J107,AB107))</f>
        <v/>
      </c>
      <c r="I123" s="159"/>
      <c r="J123" s="159"/>
      <c r="K123" s="159"/>
      <c r="L123" s="159"/>
      <c r="M123" s="159"/>
      <c r="N123" s="159"/>
      <c r="O123" s="159"/>
      <c r="P123" s="159"/>
      <c r="Q123" s="159"/>
      <c r="R123" s="159"/>
      <c r="S123" s="159"/>
      <c r="T123" s="159"/>
      <c r="U123" s="159"/>
      <c r="V123" s="159"/>
      <c r="W123" s="159"/>
      <c r="X123" s="159"/>
      <c r="Y123" s="159"/>
      <c r="Z123" s="159"/>
      <c r="AA123" s="159"/>
      <c r="AB123" s="159"/>
      <c r="AC123" s="159"/>
      <c r="AD123" s="159"/>
      <c r="AE123" s="159"/>
      <c r="AF123" s="159"/>
      <c r="AG123" s="159"/>
      <c r="AH123" s="159"/>
      <c r="AI123" s="159"/>
      <c r="AJ123" s="159"/>
      <c r="AK123" s="159"/>
      <c r="AL123" s="159"/>
      <c r="AM123" s="159"/>
      <c r="AN123" s="159"/>
      <c r="AO123" s="159"/>
      <c r="AP123" s="159"/>
      <c r="AQ123" s="159"/>
      <c r="AR123" s="159"/>
      <c r="AS123" s="160"/>
    </row>
    <row r="124" spans="1:59" ht="20.100000000000001" customHeight="1" x14ac:dyDescent="0.25">
      <c r="E124" s="158" t="s">
        <v>9</v>
      </c>
      <c r="F124" s="159"/>
      <c r="G124" s="159"/>
      <c r="H124" s="159" t="str">
        <f>IF(ISBLANK(AU107),"",IF(BA107=3,AB107,J107))</f>
        <v/>
      </c>
      <c r="I124" s="159"/>
      <c r="J124" s="159"/>
      <c r="K124" s="159"/>
      <c r="L124" s="159"/>
      <c r="M124" s="159"/>
      <c r="N124" s="159"/>
      <c r="O124" s="159"/>
      <c r="P124" s="159"/>
      <c r="Q124" s="159"/>
      <c r="R124" s="159"/>
      <c r="S124" s="159"/>
      <c r="T124" s="159"/>
      <c r="U124" s="159"/>
      <c r="V124" s="159"/>
      <c r="W124" s="159"/>
      <c r="X124" s="159"/>
      <c r="Y124" s="159"/>
      <c r="Z124" s="159"/>
      <c r="AA124" s="159"/>
      <c r="AB124" s="159"/>
      <c r="AC124" s="159"/>
      <c r="AD124" s="159"/>
      <c r="AE124" s="159"/>
      <c r="AF124" s="159"/>
      <c r="AG124" s="159"/>
      <c r="AH124" s="159"/>
      <c r="AI124" s="159"/>
      <c r="AJ124" s="159"/>
      <c r="AK124" s="159"/>
      <c r="AL124" s="159"/>
      <c r="AM124" s="159"/>
      <c r="AN124" s="159"/>
      <c r="AO124" s="159"/>
      <c r="AP124" s="159"/>
      <c r="AQ124" s="159"/>
      <c r="AR124" s="159"/>
      <c r="AS124" s="160"/>
    </row>
    <row r="125" spans="1:59" ht="20.100000000000001" customHeight="1" x14ac:dyDescent="0.25">
      <c r="E125" s="158" t="s">
        <v>125</v>
      </c>
      <c r="F125" s="159"/>
      <c r="G125" s="159"/>
      <c r="H125" s="159" t="str">
        <f>IF(ISBLANK(AU103),"",IF(BA103=3,J103,AB103))</f>
        <v/>
      </c>
      <c r="I125" s="159"/>
      <c r="J125" s="159"/>
      <c r="K125" s="159"/>
      <c r="L125" s="159"/>
      <c r="M125" s="159"/>
      <c r="N125" s="159"/>
      <c r="O125" s="159"/>
      <c r="P125" s="159"/>
      <c r="Q125" s="159"/>
      <c r="R125" s="159"/>
      <c r="S125" s="159"/>
      <c r="T125" s="159"/>
      <c r="U125" s="159"/>
      <c r="V125" s="159"/>
      <c r="W125" s="159"/>
      <c r="X125" s="159"/>
      <c r="Y125" s="159"/>
      <c r="Z125" s="159"/>
      <c r="AA125" s="159"/>
      <c r="AB125" s="159"/>
      <c r="AC125" s="159"/>
      <c r="AD125" s="159"/>
      <c r="AE125" s="159"/>
      <c r="AF125" s="159"/>
      <c r="AG125" s="159"/>
      <c r="AH125" s="159"/>
      <c r="AI125" s="159"/>
      <c r="AJ125" s="159"/>
      <c r="AK125" s="159"/>
      <c r="AL125" s="159"/>
      <c r="AM125" s="159"/>
      <c r="AN125" s="159"/>
      <c r="AO125" s="159"/>
      <c r="AP125" s="159"/>
      <c r="AQ125" s="159"/>
      <c r="AR125" s="159"/>
      <c r="AS125" s="160"/>
    </row>
    <row r="126" spans="1:59" ht="20.100000000000001" customHeight="1" x14ac:dyDescent="0.25">
      <c r="E126" s="158" t="s">
        <v>126</v>
      </c>
      <c r="F126" s="159"/>
      <c r="G126" s="159"/>
      <c r="H126" s="159" t="str">
        <f>IF(ISBLANK(AU103),"",IF(BA103=3,AB103,J103))</f>
        <v/>
      </c>
      <c r="I126" s="159"/>
      <c r="J126" s="159"/>
      <c r="K126" s="159"/>
      <c r="L126" s="159"/>
      <c r="M126" s="159"/>
      <c r="N126" s="159"/>
      <c r="O126" s="159"/>
      <c r="P126" s="159"/>
      <c r="Q126" s="159"/>
      <c r="R126" s="159"/>
      <c r="S126" s="159"/>
      <c r="T126" s="159"/>
      <c r="U126" s="159"/>
      <c r="V126" s="159"/>
      <c r="W126" s="159"/>
      <c r="X126" s="159"/>
      <c r="Y126" s="159"/>
      <c r="Z126" s="159"/>
      <c r="AA126" s="159"/>
      <c r="AB126" s="159"/>
      <c r="AC126" s="159"/>
      <c r="AD126" s="159"/>
      <c r="AE126" s="159"/>
      <c r="AF126" s="159"/>
      <c r="AG126" s="159"/>
      <c r="AH126" s="159"/>
      <c r="AI126" s="159"/>
      <c r="AJ126" s="159"/>
      <c r="AK126" s="159"/>
      <c r="AL126" s="159"/>
      <c r="AM126" s="159"/>
      <c r="AN126" s="159"/>
      <c r="AO126" s="159"/>
      <c r="AP126" s="159"/>
      <c r="AQ126" s="159"/>
      <c r="AR126" s="159"/>
      <c r="AS126" s="160"/>
    </row>
    <row r="127" spans="1:59" ht="20.100000000000001" customHeight="1" x14ac:dyDescent="0.25">
      <c r="E127" s="158" t="s">
        <v>127</v>
      </c>
      <c r="F127" s="159"/>
      <c r="G127" s="159"/>
      <c r="H127" s="159" t="str">
        <f>IF(ISBLANK(AU99),"",IF(BA99=3,J99,AB99))</f>
        <v/>
      </c>
      <c r="I127" s="159"/>
      <c r="J127" s="159"/>
      <c r="K127" s="159"/>
      <c r="L127" s="159"/>
      <c r="M127" s="159"/>
      <c r="N127" s="159"/>
      <c r="O127" s="159"/>
      <c r="P127" s="159"/>
      <c r="Q127" s="159"/>
      <c r="R127" s="159"/>
      <c r="S127" s="159"/>
      <c r="T127" s="159"/>
      <c r="U127" s="159"/>
      <c r="V127" s="159"/>
      <c r="W127" s="159"/>
      <c r="X127" s="159"/>
      <c r="Y127" s="159"/>
      <c r="Z127" s="159"/>
      <c r="AA127" s="159"/>
      <c r="AB127" s="159"/>
      <c r="AC127" s="159"/>
      <c r="AD127" s="159"/>
      <c r="AE127" s="159"/>
      <c r="AF127" s="159"/>
      <c r="AG127" s="159"/>
      <c r="AH127" s="159"/>
      <c r="AI127" s="159"/>
      <c r="AJ127" s="159"/>
      <c r="AK127" s="159"/>
      <c r="AL127" s="159"/>
      <c r="AM127" s="159"/>
      <c r="AN127" s="159"/>
      <c r="AO127" s="159"/>
      <c r="AP127" s="159"/>
      <c r="AQ127" s="159"/>
      <c r="AR127" s="159"/>
      <c r="AS127" s="160"/>
    </row>
    <row r="128" spans="1:59" ht="20.100000000000001" customHeight="1" x14ac:dyDescent="0.25">
      <c r="E128" s="158" t="s">
        <v>128</v>
      </c>
      <c r="F128" s="159"/>
      <c r="G128" s="159"/>
      <c r="H128" s="159" t="str">
        <f>IF(ISBLANK(AU99),"",IF(BA99=3,AB99,J99))</f>
        <v/>
      </c>
      <c r="I128" s="159"/>
      <c r="J128" s="159"/>
      <c r="K128" s="159"/>
      <c r="L128" s="159"/>
      <c r="M128" s="159"/>
      <c r="N128" s="159"/>
      <c r="O128" s="159"/>
      <c r="P128" s="159"/>
      <c r="Q128" s="159"/>
      <c r="R128" s="159"/>
      <c r="S128" s="159"/>
      <c r="T128" s="159"/>
      <c r="U128" s="159"/>
      <c r="V128" s="159"/>
      <c r="W128" s="159"/>
      <c r="X128" s="159"/>
      <c r="Y128" s="159"/>
      <c r="Z128" s="159"/>
      <c r="AA128" s="159"/>
      <c r="AB128" s="159"/>
      <c r="AC128" s="159"/>
      <c r="AD128" s="159"/>
      <c r="AE128" s="159"/>
      <c r="AF128" s="159"/>
      <c r="AG128" s="159"/>
      <c r="AH128" s="159"/>
      <c r="AI128" s="159"/>
      <c r="AJ128" s="159"/>
      <c r="AK128" s="159"/>
      <c r="AL128" s="159"/>
      <c r="AM128" s="159"/>
      <c r="AN128" s="159"/>
      <c r="AO128" s="159"/>
      <c r="AP128" s="159"/>
      <c r="AQ128" s="159"/>
      <c r="AR128" s="159"/>
      <c r="AS128" s="160"/>
    </row>
    <row r="129" spans="5:45" ht="20.100000000000001" customHeight="1" x14ac:dyDescent="0.25">
      <c r="E129" s="158" t="s">
        <v>129</v>
      </c>
      <c r="F129" s="159"/>
      <c r="G129" s="159"/>
      <c r="H129" s="159" t="str">
        <f>IF(ISBLANK(AU95),"",IF(BA95=3,J95,AB95))</f>
        <v/>
      </c>
      <c r="I129" s="159"/>
      <c r="J129" s="159"/>
      <c r="K129" s="159"/>
      <c r="L129" s="159"/>
      <c r="M129" s="159"/>
      <c r="N129" s="159"/>
      <c r="O129" s="159"/>
      <c r="P129" s="159"/>
      <c r="Q129" s="159"/>
      <c r="R129" s="159"/>
      <c r="S129" s="159"/>
      <c r="T129" s="159"/>
      <c r="U129" s="159"/>
      <c r="V129" s="159"/>
      <c r="W129" s="159"/>
      <c r="X129" s="159"/>
      <c r="Y129" s="159"/>
      <c r="Z129" s="159"/>
      <c r="AA129" s="159"/>
      <c r="AB129" s="159"/>
      <c r="AC129" s="159"/>
      <c r="AD129" s="159"/>
      <c r="AE129" s="159"/>
      <c r="AF129" s="159"/>
      <c r="AG129" s="159"/>
      <c r="AH129" s="159"/>
      <c r="AI129" s="159"/>
      <c r="AJ129" s="159"/>
      <c r="AK129" s="159"/>
      <c r="AL129" s="159"/>
      <c r="AM129" s="159"/>
      <c r="AN129" s="159"/>
      <c r="AO129" s="159"/>
      <c r="AP129" s="159"/>
      <c r="AQ129" s="159"/>
      <c r="AR129" s="159"/>
      <c r="AS129" s="160"/>
    </row>
    <row r="130" spans="5:45" ht="20.100000000000001" customHeight="1" thickBot="1" x14ac:dyDescent="0.3">
      <c r="E130" s="161" t="s">
        <v>130</v>
      </c>
      <c r="F130" s="162"/>
      <c r="G130" s="162"/>
      <c r="H130" s="162" t="str">
        <f>IF(ISBLANK(AU95),"",IF(BA95=3,AB95,J95))</f>
        <v/>
      </c>
      <c r="I130" s="162"/>
      <c r="J130" s="162"/>
      <c r="K130" s="162"/>
      <c r="L130" s="162"/>
      <c r="M130" s="162"/>
      <c r="N130" s="162"/>
      <c r="O130" s="162"/>
      <c r="P130" s="162"/>
      <c r="Q130" s="162"/>
      <c r="R130" s="162"/>
      <c r="S130" s="162"/>
      <c r="T130" s="162"/>
      <c r="U130" s="162"/>
      <c r="V130" s="162"/>
      <c r="W130" s="162"/>
      <c r="X130" s="162"/>
      <c r="Y130" s="162"/>
      <c r="Z130" s="162"/>
      <c r="AA130" s="162"/>
      <c r="AB130" s="162"/>
      <c r="AC130" s="162"/>
      <c r="AD130" s="162"/>
      <c r="AE130" s="162"/>
      <c r="AF130" s="162"/>
      <c r="AG130" s="162"/>
      <c r="AH130" s="162"/>
      <c r="AI130" s="162"/>
      <c r="AJ130" s="162"/>
      <c r="AK130" s="162"/>
      <c r="AL130" s="162"/>
      <c r="AM130" s="162"/>
      <c r="AN130" s="162"/>
      <c r="AO130" s="162"/>
      <c r="AP130" s="162"/>
      <c r="AQ130" s="162"/>
      <c r="AR130" s="162"/>
      <c r="AS130" s="163"/>
    </row>
  </sheetData>
  <mergeCells count="521">
    <mergeCell ref="E128:G128"/>
    <mergeCell ref="H128:AS128"/>
    <mergeCell ref="E129:G129"/>
    <mergeCell ref="H129:AS129"/>
    <mergeCell ref="E130:G130"/>
    <mergeCell ref="H130:AS130"/>
    <mergeCell ref="E125:G125"/>
    <mergeCell ref="H125:AS125"/>
    <mergeCell ref="E126:G126"/>
    <mergeCell ref="H126:AS126"/>
    <mergeCell ref="E127:G127"/>
    <mergeCell ref="H127:AS127"/>
    <mergeCell ref="E122:G122"/>
    <mergeCell ref="H122:AS122"/>
    <mergeCell ref="E123:G123"/>
    <mergeCell ref="H123:AS123"/>
    <mergeCell ref="E124:G124"/>
    <mergeCell ref="H124:AS124"/>
    <mergeCell ref="E119:G119"/>
    <mergeCell ref="H119:AS119"/>
    <mergeCell ref="E120:G120"/>
    <mergeCell ref="H120:AS120"/>
    <mergeCell ref="E121:G121"/>
    <mergeCell ref="H121:AS121"/>
    <mergeCell ref="AW114:AX114"/>
    <mergeCell ref="A115:B116"/>
    <mergeCell ref="C115:E116"/>
    <mergeCell ref="F115:I116"/>
    <mergeCell ref="J115:Y115"/>
    <mergeCell ref="Z115:AA115"/>
    <mergeCell ref="AB115:AQ115"/>
    <mergeCell ref="AR115:AS116"/>
    <mergeCell ref="AT115:AT116"/>
    <mergeCell ref="AU115:AV116"/>
    <mergeCell ref="J116:Y116"/>
    <mergeCell ref="AB116:AQ116"/>
    <mergeCell ref="A114:B114"/>
    <mergeCell ref="C114:E114"/>
    <mergeCell ref="F114:I114"/>
    <mergeCell ref="J114:AQ114"/>
    <mergeCell ref="AR114:AV114"/>
    <mergeCell ref="AW110:AX110"/>
    <mergeCell ref="A111:B112"/>
    <mergeCell ref="C111:E112"/>
    <mergeCell ref="F111:I112"/>
    <mergeCell ref="J111:Y111"/>
    <mergeCell ref="Z111:AA111"/>
    <mergeCell ref="AB111:AQ111"/>
    <mergeCell ref="AR111:AS112"/>
    <mergeCell ref="AT111:AT112"/>
    <mergeCell ref="AU111:AV112"/>
    <mergeCell ref="J112:Y112"/>
    <mergeCell ref="AB112:AQ112"/>
    <mergeCell ref="A110:B110"/>
    <mergeCell ref="C110:E110"/>
    <mergeCell ref="F110:I110"/>
    <mergeCell ref="J110:AQ110"/>
    <mergeCell ref="AR110:AV110"/>
    <mergeCell ref="AW106:AX106"/>
    <mergeCell ref="A107:B108"/>
    <mergeCell ref="C107:E108"/>
    <mergeCell ref="F107:I108"/>
    <mergeCell ref="J107:Y107"/>
    <mergeCell ref="Z107:AA107"/>
    <mergeCell ref="AB107:AQ107"/>
    <mergeCell ref="AR107:AS108"/>
    <mergeCell ref="AT107:AT108"/>
    <mergeCell ref="AU107:AV108"/>
    <mergeCell ref="J108:Y108"/>
    <mergeCell ref="AB108:AQ108"/>
    <mergeCell ref="A106:B106"/>
    <mergeCell ref="C106:E106"/>
    <mergeCell ref="F106:I106"/>
    <mergeCell ref="J106:AQ106"/>
    <mergeCell ref="AR106:AV106"/>
    <mergeCell ref="AW102:AX102"/>
    <mergeCell ref="A103:B104"/>
    <mergeCell ref="C103:E104"/>
    <mergeCell ref="F103:I104"/>
    <mergeCell ref="J103:Y103"/>
    <mergeCell ref="Z103:AA103"/>
    <mergeCell ref="AB103:AQ103"/>
    <mergeCell ref="AR103:AS104"/>
    <mergeCell ref="AT103:AT104"/>
    <mergeCell ref="AU103:AV104"/>
    <mergeCell ref="J104:Y104"/>
    <mergeCell ref="AB104:AQ104"/>
    <mergeCell ref="A102:B102"/>
    <mergeCell ref="C102:E102"/>
    <mergeCell ref="F102:I102"/>
    <mergeCell ref="J102:AQ102"/>
    <mergeCell ref="AR102:AV102"/>
    <mergeCell ref="AW98:AX98"/>
    <mergeCell ref="A99:B100"/>
    <mergeCell ref="C99:E100"/>
    <mergeCell ref="F99:I100"/>
    <mergeCell ref="J99:Y99"/>
    <mergeCell ref="Z99:AA99"/>
    <mergeCell ref="AB99:AQ99"/>
    <mergeCell ref="AR99:AS100"/>
    <mergeCell ref="AT99:AT100"/>
    <mergeCell ref="AU99:AV100"/>
    <mergeCell ref="J100:Y100"/>
    <mergeCell ref="AB100:AQ100"/>
    <mergeCell ref="A98:B98"/>
    <mergeCell ref="C98:E98"/>
    <mergeCell ref="F98:I98"/>
    <mergeCell ref="J98:AQ98"/>
    <mergeCell ref="AR98:AV98"/>
    <mergeCell ref="AW94:AX94"/>
    <mergeCell ref="A95:B96"/>
    <mergeCell ref="C95:E96"/>
    <mergeCell ref="F95:I96"/>
    <mergeCell ref="J95:Y95"/>
    <mergeCell ref="Z95:AA95"/>
    <mergeCell ref="AB95:AQ95"/>
    <mergeCell ref="AR95:AS96"/>
    <mergeCell ref="AT95:AT96"/>
    <mergeCell ref="AU95:AV96"/>
    <mergeCell ref="J96:Y96"/>
    <mergeCell ref="AB96:AQ96"/>
    <mergeCell ref="A94:B94"/>
    <mergeCell ref="C94:E94"/>
    <mergeCell ref="F94:I94"/>
    <mergeCell ref="J94:AQ94"/>
    <mergeCell ref="AR94:AV94"/>
    <mergeCell ref="AW87:AX87"/>
    <mergeCell ref="A88:B89"/>
    <mergeCell ref="C88:E89"/>
    <mergeCell ref="F88:I89"/>
    <mergeCell ref="J88:Y88"/>
    <mergeCell ref="Z88:AA88"/>
    <mergeCell ref="AB88:AQ88"/>
    <mergeCell ref="AR88:AS89"/>
    <mergeCell ref="AT88:AT89"/>
    <mergeCell ref="AU88:AV89"/>
    <mergeCell ref="J89:Y89"/>
    <mergeCell ref="AB89:AQ89"/>
    <mergeCell ref="A87:B87"/>
    <mergeCell ref="C87:E87"/>
    <mergeCell ref="F87:I87"/>
    <mergeCell ref="J87:AQ87"/>
    <mergeCell ref="AR87:AV87"/>
    <mergeCell ref="AW83:AX83"/>
    <mergeCell ref="A84:B85"/>
    <mergeCell ref="C84:E85"/>
    <mergeCell ref="F84:I85"/>
    <mergeCell ref="J84:Y84"/>
    <mergeCell ref="Z84:AA84"/>
    <mergeCell ref="AB84:AQ84"/>
    <mergeCell ref="AR84:AS85"/>
    <mergeCell ref="AT84:AT85"/>
    <mergeCell ref="AU84:AV85"/>
    <mergeCell ref="J85:Y85"/>
    <mergeCell ref="AB85:AQ85"/>
    <mergeCell ref="A83:B83"/>
    <mergeCell ref="C83:E83"/>
    <mergeCell ref="F83:I83"/>
    <mergeCell ref="J83:AQ83"/>
    <mergeCell ref="AR83:AV83"/>
    <mergeCell ref="AW79:AX79"/>
    <mergeCell ref="A80:B81"/>
    <mergeCell ref="C80:E81"/>
    <mergeCell ref="F80:I81"/>
    <mergeCell ref="J80:Y80"/>
    <mergeCell ref="Z80:AA80"/>
    <mergeCell ref="AB80:AQ80"/>
    <mergeCell ref="AR80:AS81"/>
    <mergeCell ref="AT80:AT81"/>
    <mergeCell ref="AU80:AV81"/>
    <mergeCell ref="J81:Y81"/>
    <mergeCell ref="AB81:AQ81"/>
    <mergeCell ref="A79:B79"/>
    <mergeCell ref="C79:E79"/>
    <mergeCell ref="F79:I79"/>
    <mergeCell ref="J79:AQ79"/>
    <mergeCell ref="AR79:AV79"/>
    <mergeCell ref="AW75:AX75"/>
    <mergeCell ref="A76:B77"/>
    <mergeCell ref="C76:E77"/>
    <mergeCell ref="F76:I77"/>
    <mergeCell ref="J76:Y76"/>
    <mergeCell ref="Z76:AA76"/>
    <mergeCell ref="AB76:AQ76"/>
    <mergeCell ref="AR76:AS77"/>
    <mergeCell ref="AT76:AT77"/>
    <mergeCell ref="AU76:AV77"/>
    <mergeCell ref="J77:Y77"/>
    <mergeCell ref="AB77:AQ77"/>
    <mergeCell ref="A75:B75"/>
    <mergeCell ref="C75:E75"/>
    <mergeCell ref="F75:I75"/>
    <mergeCell ref="J75:AQ75"/>
    <mergeCell ref="AR75:AV75"/>
    <mergeCell ref="AW71:AX71"/>
    <mergeCell ref="A72:B73"/>
    <mergeCell ref="C72:E73"/>
    <mergeCell ref="F72:I73"/>
    <mergeCell ref="J72:Y72"/>
    <mergeCell ref="Z72:AA72"/>
    <mergeCell ref="AB72:AQ72"/>
    <mergeCell ref="AR72:AS73"/>
    <mergeCell ref="AT72:AT73"/>
    <mergeCell ref="AU72:AV73"/>
    <mergeCell ref="J73:Y73"/>
    <mergeCell ref="AB73:AQ73"/>
    <mergeCell ref="A71:B71"/>
    <mergeCell ref="C71:E71"/>
    <mergeCell ref="F71:I71"/>
    <mergeCell ref="J71:AQ71"/>
    <mergeCell ref="AR71:AV71"/>
    <mergeCell ref="AW67:AX67"/>
    <mergeCell ref="A68:B69"/>
    <mergeCell ref="C68:E69"/>
    <mergeCell ref="F68:I69"/>
    <mergeCell ref="J68:Y68"/>
    <mergeCell ref="Z68:AA68"/>
    <mergeCell ref="AB68:AQ68"/>
    <mergeCell ref="AR68:AS69"/>
    <mergeCell ref="AT68:AT69"/>
    <mergeCell ref="AU68:AV69"/>
    <mergeCell ref="J69:Y69"/>
    <mergeCell ref="AB69:AQ69"/>
    <mergeCell ref="A67:B67"/>
    <mergeCell ref="C67:E67"/>
    <mergeCell ref="F67:I67"/>
    <mergeCell ref="J67:AQ67"/>
    <mergeCell ref="AR67:AV67"/>
    <mergeCell ref="AW63:AX63"/>
    <mergeCell ref="A64:B65"/>
    <mergeCell ref="C64:E65"/>
    <mergeCell ref="F64:I65"/>
    <mergeCell ref="J64:Y64"/>
    <mergeCell ref="Z64:AA64"/>
    <mergeCell ref="AB64:AQ64"/>
    <mergeCell ref="AR64:AS65"/>
    <mergeCell ref="AT64:AT65"/>
    <mergeCell ref="AU64:AV65"/>
    <mergeCell ref="J65:Y65"/>
    <mergeCell ref="AB65:AQ65"/>
    <mergeCell ref="A63:B63"/>
    <mergeCell ref="C63:E63"/>
    <mergeCell ref="F63:I63"/>
    <mergeCell ref="J63:AQ63"/>
    <mergeCell ref="AR63:AV63"/>
    <mergeCell ref="AW59:AX59"/>
    <mergeCell ref="A60:B61"/>
    <mergeCell ref="C60:E61"/>
    <mergeCell ref="F60:I61"/>
    <mergeCell ref="J60:Y60"/>
    <mergeCell ref="Z60:AA60"/>
    <mergeCell ref="AB60:AQ60"/>
    <mergeCell ref="AR60:AS61"/>
    <mergeCell ref="AT60:AT61"/>
    <mergeCell ref="AU60:AV61"/>
    <mergeCell ref="J61:Y61"/>
    <mergeCell ref="AB61:AQ61"/>
    <mergeCell ref="A59:B59"/>
    <mergeCell ref="C59:E59"/>
    <mergeCell ref="F59:I59"/>
    <mergeCell ref="J59:AQ59"/>
    <mergeCell ref="AR59:AV59"/>
    <mergeCell ref="AW55:AX55"/>
    <mergeCell ref="A56:B57"/>
    <mergeCell ref="C56:E57"/>
    <mergeCell ref="F56:I57"/>
    <mergeCell ref="J56:Y56"/>
    <mergeCell ref="Z56:AA56"/>
    <mergeCell ref="AB56:AQ56"/>
    <mergeCell ref="AR56:AS57"/>
    <mergeCell ref="AT56:AT57"/>
    <mergeCell ref="AU56:AV57"/>
    <mergeCell ref="J57:Y57"/>
    <mergeCell ref="AB57:AQ57"/>
    <mergeCell ref="A55:B55"/>
    <mergeCell ref="C55:E55"/>
    <mergeCell ref="F55:I55"/>
    <mergeCell ref="J55:AQ55"/>
    <mergeCell ref="AR55:AV55"/>
    <mergeCell ref="AB52:AQ52"/>
    <mergeCell ref="AR52:AS53"/>
    <mergeCell ref="AT52:AT53"/>
    <mergeCell ref="AU52:AV53"/>
    <mergeCell ref="J53:Y53"/>
    <mergeCell ref="AB53:AQ53"/>
    <mergeCell ref="A52:B53"/>
    <mergeCell ref="C52:E53"/>
    <mergeCell ref="F52:I53"/>
    <mergeCell ref="J52:Y52"/>
    <mergeCell ref="Z52:AA52"/>
    <mergeCell ref="AD48:AF48"/>
    <mergeCell ref="AK48:AO48"/>
    <mergeCell ref="AP48:AT48"/>
    <mergeCell ref="AU48:AW48"/>
    <mergeCell ref="A51:B51"/>
    <mergeCell ref="C51:E51"/>
    <mergeCell ref="F51:I51"/>
    <mergeCell ref="J51:AQ51"/>
    <mergeCell ref="AR51:AV51"/>
    <mergeCell ref="AW51:AX51"/>
    <mergeCell ref="B48:F48"/>
    <mergeCell ref="G48:K48"/>
    <mergeCell ref="L48:N48"/>
    <mergeCell ref="S48:X48"/>
    <mergeCell ref="Y48:AC48"/>
    <mergeCell ref="AU45:AV45"/>
    <mergeCell ref="AW45:AX45"/>
    <mergeCell ref="A46:B46"/>
    <mergeCell ref="C46:O46"/>
    <mergeCell ref="P46:Q46"/>
    <mergeCell ref="R46:S46"/>
    <mergeCell ref="U46:V46"/>
    <mergeCell ref="W46:X46"/>
    <mergeCell ref="AA46:AB46"/>
    <mergeCell ref="AC46:AO46"/>
    <mergeCell ref="AP46:AQ46"/>
    <mergeCell ref="AR46:AS46"/>
    <mergeCell ref="AU46:AV46"/>
    <mergeCell ref="AW46:AX46"/>
    <mergeCell ref="W45:X45"/>
    <mergeCell ref="AA45:AB45"/>
    <mergeCell ref="AC45:AO45"/>
    <mergeCell ref="AP45:AQ45"/>
    <mergeCell ref="AR45:AS45"/>
    <mergeCell ref="A45:B45"/>
    <mergeCell ref="C45:O45"/>
    <mergeCell ref="P45:Q45"/>
    <mergeCell ref="R45:S45"/>
    <mergeCell ref="U45:V45"/>
    <mergeCell ref="AP43:AQ43"/>
    <mergeCell ref="AR43:AV43"/>
    <mergeCell ref="AW43:AX43"/>
    <mergeCell ref="A44:B44"/>
    <mergeCell ref="C44:O44"/>
    <mergeCell ref="P44:Q44"/>
    <mergeCell ref="R44:S44"/>
    <mergeCell ref="U44:V44"/>
    <mergeCell ref="W44:X44"/>
    <mergeCell ref="AA44:AB44"/>
    <mergeCell ref="AC44:AO44"/>
    <mergeCell ref="AP44:AQ44"/>
    <mergeCell ref="AR44:AS44"/>
    <mergeCell ref="AU44:AV44"/>
    <mergeCell ref="AW44:AX44"/>
    <mergeCell ref="A43:O43"/>
    <mergeCell ref="P43:Q43"/>
    <mergeCell ref="R43:V43"/>
    <mergeCell ref="W43:X43"/>
    <mergeCell ref="AA43:AO43"/>
    <mergeCell ref="AU40:AV40"/>
    <mergeCell ref="AW40:AX40"/>
    <mergeCell ref="A41:B41"/>
    <mergeCell ref="C41:O41"/>
    <mergeCell ref="P41:Q41"/>
    <mergeCell ref="R41:S41"/>
    <mergeCell ref="U41:V41"/>
    <mergeCell ref="W41:X41"/>
    <mergeCell ref="AA41:AB41"/>
    <mergeCell ref="AC41:AO41"/>
    <mergeCell ref="AP41:AQ41"/>
    <mergeCell ref="AR41:AS41"/>
    <mergeCell ref="AU41:AV41"/>
    <mergeCell ref="AW41:AX41"/>
    <mergeCell ref="W40:X40"/>
    <mergeCell ref="AA40:AB40"/>
    <mergeCell ref="AC40:AO40"/>
    <mergeCell ref="AP40:AQ40"/>
    <mergeCell ref="AR40:AS40"/>
    <mergeCell ref="A40:B40"/>
    <mergeCell ref="C40:O40"/>
    <mergeCell ref="P40:Q40"/>
    <mergeCell ref="R40:S40"/>
    <mergeCell ref="U40:V40"/>
    <mergeCell ref="AP38:AQ38"/>
    <mergeCell ref="AR38:AV38"/>
    <mergeCell ref="AW38:AX38"/>
    <mergeCell ref="A39:B39"/>
    <mergeCell ref="C39:O39"/>
    <mergeCell ref="P39:Q39"/>
    <mergeCell ref="R39:S39"/>
    <mergeCell ref="U39:V39"/>
    <mergeCell ref="W39:X39"/>
    <mergeCell ref="AA39:AB39"/>
    <mergeCell ref="AC39:AO39"/>
    <mergeCell ref="AP39:AQ39"/>
    <mergeCell ref="AR39:AS39"/>
    <mergeCell ref="AU39:AV39"/>
    <mergeCell ref="AW39:AX39"/>
    <mergeCell ref="A38:O38"/>
    <mergeCell ref="P38:Q38"/>
    <mergeCell ref="R38:V38"/>
    <mergeCell ref="W38:X38"/>
    <mergeCell ref="AA38:AO38"/>
    <mergeCell ref="AS34:AT34"/>
    <mergeCell ref="AU34:AW34"/>
    <mergeCell ref="B35:C35"/>
    <mergeCell ref="D35:H35"/>
    <mergeCell ref="I35:X35"/>
    <mergeCell ref="Z35:AO35"/>
    <mergeCell ref="AP35:AQ35"/>
    <mergeCell ref="AS35:AT35"/>
    <mergeCell ref="AU35:AW35"/>
    <mergeCell ref="B34:C34"/>
    <mergeCell ref="D34:H34"/>
    <mergeCell ref="I34:X34"/>
    <mergeCell ref="Z34:AO34"/>
    <mergeCell ref="AP34:AQ34"/>
    <mergeCell ref="AS32:AT32"/>
    <mergeCell ref="AU32:AW32"/>
    <mergeCell ref="B33:C33"/>
    <mergeCell ref="D33:H33"/>
    <mergeCell ref="I33:X33"/>
    <mergeCell ref="Z33:AO33"/>
    <mergeCell ref="AP33:AQ33"/>
    <mergeCell ref="AS33:AT33"/>
    <mergeCell ref="AU33:AW33"/>
    <mergeCell ref="B32:C32"/>
    <mergeCell ref="D32:H32"/>
    <mergeCell ref="I32:X32"/>
    <mergeCell ref="Z32:AO32"/>
    <mergeCell ref="AP32:AQ32"/>
    <mergeCell ref="AS30:AT30"/>
    <mergeCell ref="AU30:AW30"/>
    <mergeCell ref="B31:C31"/>
    <mergeCell ref="D31:H31"/>
    <mergeCell ref="I31:X31"/>
    <mergeCell ref="Z31:AO31"/>
    <mergeCell ref="AP31:AQ31"/>
    <mergeCell ref="AS31:AT31"/>
    <mergeCell ref="AU31:AW31"/>
    <mergeCell ref="B30:C30"/>
    <mergeCell ref="D30:H30"/>
    <mergeCell ref="I30:X30"/>
    <mergeCell ref="Z30:AO30"/>
    <mergeCell ref="AP30:AQ30"/>
    <mergeCell ref="AS28:AT28"/>
    <mergeCell ref="AU28:AW28"/>
    <mergeCell ref="B29:C29"/>
    <mergeCell ref="D29:H29"/>
    <mergeCell ref="I29:X29"/>
    <mergeCell ref="Z29:AO29"/>
    <mergeCell ref="AP29:AQ29"/>
    <mergeCell ref="AS29:AT29"/>
    <mergeCell ref="AU29:AW29"/>
    <mergeCell ref="B28:C28"/>
    <mergeCell ref="D28:H28"/>
    <mergeCell ref="I28:X28"/>
    <mergeCell ref="Z28:AO28"/>
    <mergeCell ref="AP28:AQ28"/>
    <mergeCell ref="AS26:AT26"/>
    <mergeCell ref="AU26:AW26"/>
    <mergeCell ref="B27:C27"/>
    <mergeCell ref="D27:H27"/>
    <mergeCell ref="I27:X27"/>
    <mergeCell ref="Z27:AO27"/>
    <mergeCell ref="AP27:AQ27"/>
    <mergeCell ref="AS27:AT27"/>
    <mergeCell ref="AU27:AW27"/>
    <mergeCell ref="B26:C26"/>
    <mergeCell ref="D26:H26"/>
    <mergeCell ref="I26:X26"/>
    <mergeCell ref="Z26:AO26"/>
    <mergeCell ref="AP26:AQ26"/>
    <mergeCell ref="AS24:AT24"/>
    <mergeCell ref="AU24:AW24"/>
    <mergeCell ref="B25:C25"/>
    <mergeCell ref="D25:H25"/>
    <mergeCell ref="I25:X25"/>
    <mergeCell ref="Z25:AO25"/>
    <mergeCell ref="AP25:AQ25"/>
    <mergeCell ref="AS25:AT25"/>
    <mergeCell ref="AU25:AW25"/>
    <mergeCell ref="B24:C24"/>
    <mergeCell ref="D24:H24"/>
    <mergeCell ref="I24:X24"/>
    <mergeCell ref="Z24:AO24"/>
    <mergeCell ref="AP24:AQ24"/>
    <mergeCell ref="B23:C23"/>
    <mergeCell ref="D23:H23"/>
    <mergeCell ref="I23:AO23"/>
    <mergeCell ref="AP23:AT23"/>
    <mergeCell ref="AU23:AW23"/>
    <mergeCell ref="A19:B19"/>
    <mergeCell ref="C19:V19"/>
    <mergeCell ref="AC19:AD19"/>
    <mergeCell ref="AE19:AX19"/>
    <mergeCell ref="A20:B20"/>
    <mergeCell ref="C20:V20"/>
    <mergeCell ref="AC20:AD20"/>
    <mergeCell ref="AE20:AX20"/>
    <mergeCell ref="A17:V17"/>
    <mergeCell ref="AC17:AX17"/>
    <mergeCell ref="A18:B18"/>
    <mergeCell ref="C18:V18"/>
    <mergeCell ref="AC18:AD18"/>
    <mergeCell ref="AE18:AX18"/>
    <mergeCell ref="A14:B14"/>
    <mergeCell ref="C14:V14"/>
    <mergeCell ref="AC14:AD14"/>
    <mergeCell ref="AE14:AX14"/>
    <mergeCell ref="A15:B15"/>
    <mergeCell ref="C15:V15"/>
    <mergeCell ref="AC15:AD15"/>
    <mergeCell ref="AE15:AX15"/>
    <mergeCell ref="A12:V12"/>
    <mergeCell ref="AC12:AX12"/>
    <mergeCell ref="A13:B13"/>
    <mergeCell ref="C13:V13"/>
    <mergeCell ref="AC13:AD13"/>
    <mergeCell ref="AE13:AX13"/>
    <mergeCell ref="M6:AL6"/>
    <mergeCell ref="A7:AX7"/>
    <mergeCell ref="B9:F9"/>
    <mergeCell ref="G9:K9"/>
    <mergeCell ref="L9:N9"/>
    <mergeCell ref="S9:X9"/>
    <mergeCell ref="Y9:AC9"/>
    <mergeCell ref="AD9:AF9"/>
    <mergeCell ref="AK9:AO9"/>
    <mergeCell ref="AP9:AT9"/>
    <mergeCell ref="AU9:AW9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7</vt:i4>
      </vt:variant>
    </vt:vector>
  </HeadingPairs>
  <TitlesOfParts>
    <vt:vector size="14" baseType="lpstr">
      <vt:lpstr>Deckblatt</vt:lpstr>
      <vt:lpstr>Gruppe A</vt:lpstr>
      <vt:lpstr>Gruppe B</vt:lpstr>
      <vt:lpstr>Gruppe C</vt:lpstr>
      <vt:lpstr>Gruppe D</vt:lpstr>
      <vt:lpstr>Euro-Cup</vt:lpstr>
      <vt:lpstr>Meister-Cup</vt:lpstr>
      <vt:lpstr>Deckblatt!Druckbereich</vt:lpstr>
      <vt:lpstr>'Euro-Cup'!Druckbereich</vt:lpstr>
      <vt:lpstr>'Gruppe A'!Druckbereich</vt:lpstr>
      <vt:lpstr>'Gruppe B'!Druckbereich</vt:lpstr>
      <vt:lpstr>'Gruppe C'!Druckbereich</vt:lpstr>
      <vt:lpstr>'Gruppe D'!Druckbereich</vt:lpstr>
      <vt:lpstr>'Meister-Cup'!Druckbereich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2023-05-13T13:43:31Z</dcterms:modified>
</cp:coreProperties>
</file>